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johnson\Desktop\"/>
    </mc:Choice>
  </mc:AlternateContent>
  <xr:revisionPtr revIDLastSave="0" documentId="13_ncr:1_{6E0427D1-F017-4012-86EA-879A420258E2}" xr6:coauthVersionLast="46" xr6:coauthVersionMax="46" xr10:uidLastSave="{00000000-0000-0000-0000-000000000000}"/>
  <bookViews>
    <workbookView xWindow="-120" yWindow="-120" windowWidth="29040" windowHeight="15840" xr2:uid="{955DC1F2-0198-4F59-B01A-6A41A84225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N9" i="1"/>
  <c r="M9" i="1"/>
  <c r="F18" i="1"/>
  <c r="C18" i="1"/>
  <c r="O8" i="1"/>
  <c r="N8" i="1"/>
  <c r="M8" i="1"/>
  <c r="D7" i="1"/>
  <c r="D9" i="1" s="1"/>
  <c r="E7" i="1"/>
  <c r="E9" i="1" s="1"/>
  <c r="F7" i="1"/>
  <c r="F17" i="1" s="1"/>
  <c r="G7" i="1"/>
  <c r="G9" i="1" s="1"/>
  <c r="C7" i="1"/>
  <c r="C13" i="1" s="1"/>
  <c r="D18" i="1" l="1"/>
  <c r="G18" i="1"/>
  <c r="E18" i="1"/>
  <c r="G15" i="1"/>
  <c r="G29" i="1" s="1"/>
  <c r="G31" i="1" s="1"/>
  <c r="G11" i="1"/>
  <c r="E15" i="1"/>
  <c r="E29" i="1" s="1"/>
  <c r="E31" i="1" s="1"/>
  <c r="E11" i="1"/>
  <c r="D15" i="1"/>
  <c r="D29" i="1" s="1"/>
  <c r="D31" i="1" s="1"/>
  <c r="D11" i="1"/>
  <c r="F15" i="1"/>
  <c r="E13" i="1"/>
  <c r="F11" i="1"/>
  <c r="G13" i="1"/>
  <c r="D13" i="1"/>
  <c r="F13" i="1"/>
  <c r="F9" i="1"/>
  <c r="F29" i="1" s="1"/>
  <c r="F31" i="1" s="1"/>
  <c r="C15" i="1"/>
  <c r="C9" i="1"/>
  <c r="C11" i="1"/>
  <c r="C17" i="1"/>
  <c r="E17" i="1"/>
  <c r="G17" i="1"/>
  <c r="D17" i="1"/>
  <c r="C29" i="1" l="1"/>
  <c r="C31" i="1" s="1"/>
  <c r="E30" i="1"/>
  <c r="D30" i="1"/>
  <c r="G30" i="1"/>
  <c r="F30" i="1"/>
  <c r="C30" i="1" l="1"/>
</calcChain>
</file>

<file path=xl/sharedStrings.xml><?xml version="1.0" encoding="utf-8"?>
<sst xmlns="http://schemas.openxmlformats.org/spreadsheetml/2006/main" count="40" uniqueCount="39">
  <si>
    <t>Description</t>
  </si>
  <si>
    <t>Generic</t>
  </si>
  <si>
    <t>Patients per hour</t>
  </si>
  <si>
    <t>Number of check in stations</t>
  </si>
  <si>
    <t>Number of vaccination stations</t>
  </si>
  <si>
    <t>Number of chairs for recovery</t>
  </si>
  <si>
    <t>Number of check out stations</t>
  </si>
  <si>
    <t>Cars Entering Parking Lot (Per Minute)</t>
  </si>
  <si>
    <t>Outside traffic</t>
  </si>
  <si>
    <t>Covid Screening</t>
  </si>
  <si>
    <t>Vestibule</t>
  </si>
  <si>
    <t>Check in traffic</t>
  </si>
  <si>
    <t>Vaccination traffic</t>
  </si>
  <si>
    <t>Recovery tent</t>
  </si>
  <si>
    <t>Runners</t>
  </si>
  <si>
    <t>Floaters</t>
  </si>
  <si>
    <t>Number of the non-medical positions (volunteers)</t>
  </si>
  <si>
    <t>COVAX lead + IT</t>
  </si>
  <si>
    <t>Non-Clinical Lead</t>
  </si>
  <si>
    <t>Check out time per patient (min)</t>
  </si>
  <si>
    <t>Total parking time per car (min)</t>
  </si>
  <si>
    <t>Recovery time per patient (min)</t>
  </si>
  <si>
    <t>Vaccination time per patient (min)</t>
  </si>
  <si>
    <t>Check in time per patient (min)</t>
  </si>
  <si>
    <t>Shift duration (hours)</t>
  </si>
  <si>
    <t>Number Of Patient Parking Spots Required (excludes volunteer parking)</t>
  </si>
  <si>
    <t>This value can be changed based on time to walk from car to check-in line</t>
  </si>
  <si>
    <t>Takt Time Efficiency calculations</t>
  </si>
  <si>
    <t>These numbers can be changed based on required volunteer allocation</t>
  </si>
  <si>
    <t>Input based on day</t>
  </si>
  <si>
    <t>Change values based on the day</t>
  </si>
  <si>
    <t># vaccines</t>
  </si>
  <si>
    <t>At 100% (sec)</t>
  </si>
  <si>
    <t>Efficiency %</t>
  </si>
  <si>
    <t>Total number of parking spots required</t>
  </si>
  <si>
    <t>Total vaccination appointments</t>
  </si>
  <si>
    <t>Output values based on input</t>
  </si>
  <si>
    <t>Total Non-Medical Staffing (1/2 shift &amp; 30% volunteer cancellation rate)</t>
  </si>
  <si>
    <t>At 85% 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</si>
</sst>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6" borderId="1" xfId="0" applyFont="1" applyFill="1" applyBorder="1"/>
    <xf numFmtId="0" fontId="4" fillId="6" borderId="1" xfId="0" applyFont="1" applyFill="1" applyBorder="1" applyAlignment="1">
      <alignment horizontal="center" vertical="center"/>
    </xf>
    <xf numFmtId="0" fontId="0" fillId="9" borderId="3" xfId="0" applyFill="1" applyBorder="1"/>
    <xf numFmtId="0" fontId="0" fillId="8" borderId="4" xfId="0" applyFill="1" applyBorder="1"/>
    <xf numFmtId="0" fontId="0" fillId="2" borderId="5" xfId="0" applyFill="1" applyBorder="1"/>
    <xf numFmtId="0" fontId="0" fillId="7" borderId="3" xfId="0" applyFill="1" applyBorder="1"/>
    <xf numFmtId="0" fontId="0" fillId="2" borderId="6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142875</xdr:colOff>
      <xdr:row>18</xdr:row>
      <xdr:rowOff>38100</xdr:rowOff>
    </xdr:from>
    <xdr:to>
      <xdr:col>7</xdr:col>
      <xdr:colOff>381000</xdr:colOff>
      <xdr:row>28</xdr:row>
      <xdr:rowOff>0</xdr:rowOff>
    </xdr:to>
    <xdr:sp macro="" textlink="">
      <xdr:nvSpPr>
        <xdr:cNvPr id="2" name="Right Brace 1">
          <a:extLst>
            <a:ext uri="{FF2B5EF4-FFF2-40B4-BE49-F238E27FC236}">
              <a16:creationId xmlns:a16="http://schemas.microsoft.com/office/drawing/2014/main" id="{86989333-2372-4FF2-8124-FE6E87161B6B}"/>
            </a:ext>
          </a:extLst>
        </xdr:cNvPr>
        <xdr:cNvSpPr/>
      </xdr:nvSpPr>
      <xdr:spPr>
        <a:xfrm>
          <a:off x="10506075" y="3448050"/>
          <a:ext cx="238125" cy="201930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CB20B-17F8-4D0B-A7B6-83D4487A7881}">
  <dimension ref="B1:O31"/>
  <sheetViews>
    <sheetView tabSelected="1" workbookViewId="0">
      <selection activeCell="O31" sqref="O31"/>
    </sheetView>
  </sheetViews>
  <sheetFormatPr defaultRowHeight="15" x14ac:dyDescent="0.25"/>
  <cols>
    <col min="1" max="1" width="9.140625" style="1"/>
    <col min="2" max="2" width="66.28515625" style="1" bestFit="1" customWidth="1"/>
    <col min="3" max="7" width="11.42578125" style="1" customWidth="1"/>
    <col min="8" max="10" width="9.140625" style="1"/>
    <col min="11" max="11" width="32.42578125" style="1" bestFit="1" customWidth="1"/>
    <col min="12" max="12" width="12.42578125" style="1" bestFit="1" customWidth="1"/>
    <col min="13" max="16384" width="9.140625" style="1"/>
  </cols>
  <sheetData>
    <row r="1" spans="2:15" ht="15.75" thickBot="1" x14ac:dyDescent="0.3"/>
    <row r="2" spans="2:15" ht="15.75" thickBot="1" x14ac:dyDescent="0.3">
      <c r="J2" s="21"/>
      <c r="K2" s="20" t="s">
        <v>30</v>
      </c>
    </row>
    <row r="3" spans="2:15" ht="15" customHeight="1" thickBot="1" x14ac:dyDescent="0.3">
      <c r="I3" s="18"/>
      <c r="J3" s="19"/>
      <c r="K3" s="20" t="s">
        <v>36</v>
      </c>
    </row>
    <row r="4" spans="2:15" ht="28.5" customHeight="1" x14ac:dyDescent="0.25">
      <c r="B4" s="2" t="s">
        <v>0</v>
      </c>
      <c r="C4" s="3" t="s">
        <v>1</v>
      </c>
      <c r="D4" s="4">
        <v>44306</v>
      </c>
      <c r="E4" s="4">
        <v>44307</v>
      </c>
      <c r="F4" s="4">
        <v>44313</v>
      </c>
      <c r="G4" s="4">
        <v>44314</v>
      </c>
    </row>
    <row r="5" spans="2:15" ht="18.75" x14ac:dyDescent="0.3">
      <c r="B5" s="5" t="s">
        <v>24</v>
      </c>
      <c r="C5" s="6">
        <v>11</v>
      </c>
      <c r="D5" s="6">
        <v>7</v>
      </c>
      <c r="E5" s="6">
        <v>9</v>
      </c>
      <c r="F5" s="6">
        <v>7</v>
      </c>
      <c r="G5" s="6">
        <v>7</v>
      </c>
      <c r="H5" s="1" t="s">
        <v>29</v>
      </c>
      <c r="L5" s="24" t="s">
        <v>27</v>
      </c>
      <c r="M5" s="24"/>
      <c r="N5" s="24"/>
      <c r="O5" s="24"/>
    </row>
    <row r="6" spans="2:15" x14ac:dyDescent="0.25">
      <c r="B6" s="7" t="s">
        <v>35</v>
      </c>
      <c r="C6" s="8">
        <v>2000</v>
      </c>
      <c r="D6" s="8">
        <v>650</v>
      </c>
      <c r="E6" s="8">
        <v>800</v>
      </c>
      <c r="F6" s="8">
        <v>500</v>
      </c>
      <c r="G6" s="8">
        <v>550</v>
      </c>
      <c r="H6" s="1" t="s">
        <v>29</v>
      </c>
      <c r="L6" s="25"/>
      <c r="M6" s="23" t="s">
        <v>31</v>
      </c>
      <c r="N6" s="23"/>
      <c r="O6" s="23"/>
    </row>
    <row r="7" spans="2:15" ht="15.75" thickBot="1" x14ac:dyDescent="0.3">
      <c r="B7" s="9" t="s">
        <v>2</v>
      </c>
      <c r="C7" s="10">
        <f>ROUND(C6/C5, 0)</f>
        <v>182</v>
      </c>
      <c r="D7" s="10">
        <f t="shared" ref="D7:G7" si="0">ROUND(D6/D5, 0)</f>
        <v>93</v>
      </c>
      <c r="E7" s="10">
        <f t="shared" si="0"/>
        <v>89</v>
      </c>
      <c r="F7" s="10">
        <f t="shared" si="0"/>
        <v>71</v>
      </c>
      <c r="G7" s="10">
        <f t="shared" si="0"/>
        <v>79</v>
      </c>
      <c r="L7" s="29" t="s">
        <v>33</v>
      </c>
      <c r="M7" s="30">
        <v>2000</v>
      </c>
      <c r="N7" s="22">
        <v>700</v>
      </c>
      <c r="O7" s="22">
        <v>400</v>
      </c>
    </row>
    <row r="8" spans="2:15" x14ac:dyDescent="0.25">
      <c r="B8" s="11" t="s">
        <v>23</v>
      </c>
      <c r="C8" s="12">
        <v>3.5</v>
      </c>
      <c r="D8" s="12">
        <v>3.5</v>
      </c>
      <c r="E8" s="12">
        <v>3.5</v>
      </c>
      <c r="F8" s="12">
        <v>3.5</v>
      </c>
      <c r="G8" s="12">
        <v>3.5</v>
      </c>
      <c r="L8" s="29" t="s">
        <v>32</v>
      </c>
      <c r="M8" s="25">
        <f>3600/(2000/11/100%)</f>
        <v>19.8</v>
      </c>
      <c r="N8" s="25">
        <f>3600/(700/7/100%)</f>
        <v>36</v>
      </c>
      <c r="O8" s="26">
        <f>3600/(400/6/100%)</f>
        <v>53.999999999999993</v>
      </c>
    </row>
    <row r="9" spans="2:15" x14ac:dyDescent="0.25">
      <c r="B9" s="9" t="s">
        <v>3</v>
      </c>
      <c r="C9" s="10">
        <f>ROUNDUP(C7/(60/C8),0)</f>
        <v>11</v>
      </c>
      <c r="D9" s="10">
        <f t="shared" ref="D9:G9" si="1">ROUNDUP(D7/(60/D8),0)</f>
        <v>6</v>
      </c>
      <c r="E9" s="10">
        <f t="shared" si="1"/>
        <v>6</v>
      </c>
      <c r="F9" s="10">
        <f t="shared" si="1"/>
        <v>5</v>
      </c>
      <c r="G9" s="10">
        <f t="shared" si="1"/>
        <v>5</v>
      </c>
      <c r="L9" s="29" t="s">
        <v>38</v>
      </c>
      <c r="M9" s="27">
        <f>3600/(2000/11/85%)</f>
        <v>16.829999999999998</v>
      </c>
      <c r="N9" s="27">
        <f>3600/(700/7/85%)</f>
        <v>30.599999999999998</v>
      </c>
      <c r="O9" s="28">
        <f>3600/(400/6/85%)</f>
        <v>45.9</v>
      </c>
    </row>
    <row r="10" spans="2:15" x14ac:dyDescent="0.25">
      <c r="B10" s="11" t="s">
        <v>22</v>
      </c>
      <c r="C10" s="12">
        <v>5</v>
      </c>
      <c r="D10" s="12">
        <v>5</v>
      </c>
      <c r="E10" s="12">
        <v>5</v>
      </c>
      <c r="F10" s="12">
        <v>5</v>
      </c>
      <c r="G10" s="12">
        <v>5</v>
      </c>
    </row>
    <row r="11" spans="2:15" x14ac:dyDescent="0.25">
      <c r="B11" s="9" t="s">
        <v>4</v>
      </c>
      <c r="C11" s="10">
        <f>ROUNDUP(C7/(60/C10),0)</f>
        <v>16</v>
      </c>
      <c r="D11" s="10">
        <f t="shared" ref="D11:G11" si="2">ROUNDUP(D7/(60/D10),0)</f>
        <v>8</v>
      </c>
      <c r="E11" s="10">
        <f t="shared" si="2"/>
        <v>8</v>
      </c>
      <c r="F11" s="10">
        <f t="shared" si="2"/>
        <v>6</v>
      </c>
      <c r="G11" s="10">
        <f t="shared" si="2"/>
        <v>7</v>
      </c>
    </row>
    <row r="12" spans="2:15" x14ac:dyDescent="0.25">
      <c r="B12" s="11" t="s">
        <v>21</v>
      </c>
      <c r="C12" s="12">
        <v>20</v>
      </c>
      <c r="D12" s="12">
        <v>20</v>
      </c>
      <c r="E12" s="12">
        <v>20</v>
      </c>
      <c r="F12" s="12">
        <v>20</v>
      </c>
      <c r="G12" s="12">
        <v>20</v>
      </c>
    </row>
    <row r="13" spans="2:15" x14ac:dyDescent="0.25">
      <c r="B13" s="9" t="s">
        <v>5</v>
      </c>
      <c r="C13" s="10">
        <f>ROUNDUP(C7/(60/C12),0)</f>
        <v>61</v>
      </c>
      <c r="D13" s="10">
        <f t="shared" ref="D13:G13" si="3">ROUNDUP(D7/(60/D12),0)</f>
        <v>31</v>
      </c>
      <c r="E13" s="10">
        <f t="shared" si="3"/>
        <v>30</v>
      </c>
      <c r="F13" s="10">
        <f t="shared" si="3"/>
        <v>24</v>
      </c>
      <c r="G13" s="10">
        <f t="shared" si="3"/>
        <v>27</v>
      </c>
    </row>
    <row r="14" spans="2:15" x14ac:dyDescent="0.25">
      <c r="B14" s="11" t="s">
        <v>19</v>
      </c>
      <c r="C14" s="12">
        <v>2</v>
      </c>
      <c r="D14" s="12">
        <v>2</v>
      </c>
      <c r="E14" s="12">
        <v>2</v>
      </c>
      <c r="F14" s="12">
        <v>2</v>
      </c>
      <c r="G14" s="12">
        <v>2</v>
      </c>
    </row>
    <row r="15" spans="2:15" x14ac:dyDescent="0.25">
      <c r="B15" s="9" t="s">
        <v>6</v>
      </c>
      <c r="C15" s="10">
        <f>ROUNDUP(C7/(60/C14),0)</f>
        <v>7</v>
      </c>
      <c r="D15" s="10">
        <f t="shared" ref="D15:G15" si="4">ROUNDUP(D7/(60/D14),0)</f>
        <v>4</v>
      </c>
      <c r="E15" s="10">
        <f t="shared" si="4"/>
        <v>3</v>
      </c>
      <c r="F15" s="10">
        <f t="shared" si="4"/>
        <v>3</v>
      </c>
      <c r="G15" s="10">
        <f t="shared" si="4"/>
        <v>3</v>
      </c>
    </row>
    <row r="16" spans="2:15" x14ac:dyDescent="0.25">
      <c r="B16" s="11" t="s">
        <v>20</v>
      </c>
      <c r="C16" s="12">
        <v>45</v>
      </c>
      <c r="D16" s="12">
        <v>45</v>
      </c>
      <c r="E16" s="12">
        <v>45</v>
      </c>
      <c r="F16" s="12">
        <v>45</v>
      </c>
      <c r="G16" s="12">
        <v>45</v>
      </c>
      <c r="H16" s="1" t="s">
        <v>26</v>
      </c>
    </row>
    <row r="17" spans="2:9" x14ac:dyDescent="0.25">
      <c r="B17" s="9" t="s">
        <v>25</v>
      </c>
      <c r="C17" s="10">
        <f>ROUNDUP(C7/(60/C16),0)</f>
        <v>137</v>
      </c>
      <c r="D17" s="10">
        <f t="shared" ref="D17:G17" si="5">ROUNDUP(D7/(60/D16),0)</f>
        <v>70</v>
      </c>
      <c r="E17" s="10">
        <f t="shared" si="5"/>
        <v>67</v>
      </c>
      <c r="F17" s="10">
        <f t="shared" si="5"/>
        <v>54</v>
      </c>
      <c r="G17" s="10">
        <f t="shared" si="5"/>
        <v>60</v>
      </c>
    </row>
    <row r="18" spans="2:9" x14ac:dyDescent="0.25">
      <c r="B18" s="9" t="s">
        <v>7</v>
      </c>
      <c r="C18" s="13">
        <f>ROUND(C7/60,0)</f>
        <v>3</v>
      </c>
      <c r="D18" s="13">
        <f t="shared" ref="D18:G18" si="6">ROUND(D7/60,0)</f>
        <v>2</v>
      </c>
      <c r="E18" s="13">
        <f t="shared" si="6"/>
        <v>1</v>
      </c>
      <c r="F18" s="13">
        <f t="shared" si="6"/>
        <v>1</v>
      </c>
      <c r="G18" s="13">
        <f t="shared" si="6"/>
        <v>1</v>
      </c>
    </row>
    <row r="19" spans="2:9" x14ac:dyDescent="0.25">
      <c r="B19" s="11" t="s">
        <v>17</v>
      </c>
      <c r="C19" s="12">
        <v>2</v>
      </c>
      <c r="D19" s="12">
        <v>2</v>
      </c>
      <c r="E19" s="12">
        <v>2</v>
      </c>
      <c r="F19" s="12">
        <v>2</v>
      </c>
      <c r="G19" s="12">
        <v>2</v>
      </c>
    </row>
    <row r="20" spans="2:9" x14ac:dyDescent="0.25">
      <c r="B20" s="11" t="s">
        <v>18</v>
      </c>
      <c r="C20" s="12">
        <v>1</v>
      </c>
      <c r="D20" s="12">
        <v>1</v>
      </c>
      <c r="E20" s="12">
        <v>1</v>
      </c>
      <c r="F20" s="12">
        <v>1</v>
      </c>
      <c r="G20" s="12">
        <v>1</v>
      </c>
    </row>
    <row r="21" spans="2:9" x14ac:dyDescent="0.25">
      <c r="B21" s="11" t="s">
        <v>8</v>
      </c>
      <c r="C21" s="14">
        <v>2</v>
      </c>
      <c r="D21" s="14">
        <v>2</v>
      </c>
      <c r="E21" s="14">
        <v>2</v>
      </c>
      <c r="F21" s="14">
        <v>2</v>
      </c>
      <c r="G21" s="14">
        <v>2</v>
      </c>
    </row>
    <row r="22" spans="2:9" x14ac:dyDescent="0.25">
      <c r="B22" s="11" t="s">
        <v>9</v>
      </c>
      <c r="C22" s="14">
        <v>2</v>
      </c>
      <c r="D22" s="14">
        <v>2</v>
      </c>
      <c r="E22" s="14">
        <v>2</v>
      </c>
      <c r="F22" s="14">
        <v>2</v>
      </c>
      <c r="G22" s="14">
        <v>2</v>
      </c>
    </row>
    <row r="23" spans="2:9" x14ac:dyDescent="0.25">
      <c r="B23" s="11" t="s">
        <v>10</v>
      </c>
      <c r="C23" s="14">
        <v>1</v>
      </c>
      <c r="D23" s="14">
        <v>1</v>
      </c>
      <c r="E23" s="14">
        <v>1</v>
      </c>
      <c r="F23" s="14">
        <v>1</v>
      </c>
      <c r="G23" s="14">
        <v>1</v>
      </c>
    </row>
    <row r="24" spans="2:9" x14ac:dyDescent="0.25">
      <c r="B24" s="11" t="s">
        <v>11</v>
      </c>
      <c r="C24" s="14">
        <v>1</v>
      </c>
      <c r="D24" s="14">
        <v>1</v>
      </c>
      <c r="E24" s="14">
        <v>1</v>
      </c>
      <c r="F24" s="14">
        <v>1</v>
      </c>
      <c r="G24" s="14">
        <v>1</v>
      </c>
      <c r="I24" s="1" t="s">
        <v>28</v>
      </c>
    </row>
    <row r="25" spans="2:9" x14ac:dyDescent="0.25">
      <c r="B25" s="11" t="s">
        <v>12</v>
      </c>
      <c r="C25" s="14">
        <v>2</v>
      </c>
      <c r="D25" s="14">
        <v>2</v>
      </c>
      <c r="E25" s="14">
        <v>2</v>
      </c>
      <c r="F25" s="14">
        <v>2</v>
      </c>
      <c r="G25" s="14">
        <v>2</v>
      </c>
    </row>
    <row r="26" spans="2:9" x14ac:dyDescent="0.25">
      <c r="B26" s="11" t="s">
        <v>13</v>
      </c>
      <c r="C26" s="14">
        <v>3</v>
      </c>
      <c r="D26" s="14">
        <v>2</v>
      </c>
      <c r="E26" s="14">
        <v>3</v>
      </c>
      <c r="F26" s="14">
        <v>2</v>
      </c>
      <c r="G26" s="14">
        <v>2</v>
      </c>
    </row>
    <row r="27" spans="2:9" x14ac:dyDescent="0.25">
      <c r="B27" s="11" t="s">
        <v>14</v>
      </c>
      <c r="C27" s="14">
        <v>2</v>
      </c>
      <c r="D27" s="14">
        <v>2</v>
      </c>
      <c r="E27" s="14">
        <v>2</v>
      </c>
      <c r="F27" s="14">
        <v>2</v>
      </c>
      <c r="G27" s="14">
        <v>2</v>
      </c>
    </row>
    <row r="28" spans="2:9" x14ac:dyDescent="0.25">
      <c r="B28" s="11" t="s">
        <v>15</v>
      </c>
      <c r="C28" s="14">
        <v>1</v>
      </c>
      <c r="D28" s="14">
        <v>1</v>
      </c>
      <c r="E28" s="14">
        <v>1</v>
      </c>
      <c r="F28" s="14">
        <v>1</v>
      </c>
      <c r="G28" s="14">
        <v>1</v>
      </c>
    </row>
    <row r="29" spans="2:9" x14ac:dyDescent="0.25">
      <c r="B29" s="9" t="s">
        <v>16</v>
      </c>
      <c r="C29" s="15">
        <f>C9+C15+SUM(C19:C28)</f>
        <v>35</v>
      </c>
      <c r="D29" s="15">
        <f t="shared" ref="D29:G29" si="7">D9+D15+SUM(D19:D28)</f>
        <v>26</v>
      </c>
      <c r="E29" s="15">
        <f t="shared" si="7"/>
        <v>26</v>
      </c>
      <c r="F29" s="15">
        <f t="shared" si="7"/>
        <v>24</v>
      </c>
      <c r="G29" s="15">
        <f t="shared" si="7"/>
        <v>24</v>
      </c>
    </row>
    <row r="30" spans="2:9" x14ac:dyDescent="0.25">
      <c r="B30" s="9" t="s">
        <v>34</v>
      </c>
      <c r="C30" s="13">
        <f>C29+C17</f>
        <v>172</v>
      </c>
      <c r="D30" s="13">
        <f>D29+D17</f>
        <v>96</v>
      </c>
      <c r="E30" s="13">
        <f>E29+E17</f>
        <v>93</v>
      </c>
      <c r="F30" s="13">
        <f>F29+F17</f>
        <v>78</v>
      </c>
      <c r="G30" s="13">
        <f>G29+G17</f>
        <v>84</v>
      </c>
    </row>
    <row r="31" spans="2:9" x14ac:dyDescent="0.25">
      <c r="B31" s="16" t="s">
        <v>37</v>
      </c>
      <c r="C31" s="17">
        <f>ROUND(C29*2*(1+(30/100)),0)</f>
        <v>91</v>
      </c>
      <c r="D31" s="17">
        <f t="shared" ref="D31:G31" si="8">ROUND(D29*2*(1+(30/100)),0)</f>
        <v>68</v>
      </c>
      <c r="E31" s="17">
        <f t="shared" si="8"/>
        <v>68</v>
      </c>
      <c r="F31" s="17">
        <f t="shared" si="8"/>
        <v>62</v>
      </c>
      <c r="G31" s="17">
        <f t="shared" si="8"/>
        <v>62</v>
      </c>
    </row>
  </sheetData>
  <mergeCells count="2">
    <mergeCell ref="M6:O6"/>
    <mergeCell ref="L5:O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000137D29E146B206D9EEABFFEC93" ma:contentTypeVersion="12" ma:contentTypeDescription="Create a new document." ma:contentTypeScope="" ma:versionID="3d6534ca4e3e25b947a12e40bd36843e">
  <xsd:schema xmlns:xsd="http://www.w3.org/2001/XMLSchema" xmlns:xs="http://www.w3.org/2001/XMLSchema" xmlns:p="http://schemas.microsoft.com/office/2006/metadata/properties" xmlns:ns2="54a6b8a4-aa87-45b1-b315-bd53a7d79a48" xmlns:ns3="59bcf94c-9bc6-4b09-b246-4397b00471f3" targetNamespace="http://schemas.microsoft.com/office/2006/metadata/properties" ma:root="true" ma:fieldsID="7e72e806677bd8e6277701b0a0783608" ns2:_="" ns3:_="">
    <xsd:import namespace="54a6b8a4-aa87-45b1-b315-bd53a7d79a48"/>
    <xsd:import namespace="59bcf94c-9bc6-4b09-b246-4397b00471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a6b8a4-aa87-45b1-b315-bd53a7d79a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bcf94c-9bc6-4b09-b246-4397b00471f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AC0497-C208-4C34-B891-DC44BEA66255}"/>
</file>

<file path=customXml/itemProps2.xml><?xml version="1.0" encoding="utf-8"?>
<ds:datastoreItem xmlns:ds="http://schemas.openxmlformats.org/officeDocument/2006/customXml" ds:itemID="{15985618-AD13-4FBE-A9EA-EB00A37AB471}"/>
</file>

<file path=customXml/itemProps3.xml><?xml version="1.0" encoding="utf-8"?>
<ds:datastoreItem xmlns:ds="http://schemas.openxmlformats.org/officeDocument/2006/customXml" ds:itemID="{5C8AFE08-C86C-43AC-BBFE-D027EFB433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2021-04-21T16:34:10Z</dcterms:created>
  <dcterms:modified xsi:type="dcterms:W3CDTF">2021-04-21T23:16:34Z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0x01010032E000137D29E146B206D9EEABFFEC93</vt:lpwstr>
  </property>
</Properties>
</file>