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15"/>
  <workbookPr/>
  <mc:AlternateContent xmlns:mc="http://schemas.openxmlformats.org/markup-compatibility/2006">
    <mc:Choice Requires="x15">
      <x15ac:absPath xmlns:x15ac="http://schemas.microsoft.com/office/spreadsheetml/2010/11/ac" url="C:\Users\dkuzmenko\Downloads\"/>
    </mc:Choice>
  </mc:AlternateContent>
  <xr:revisionPtr revIDLastSave="67" documentId="13_ncr:1_{52715C4E-7130-46D3-8D8D-026505C5E599}" xr6:coauthVersionLast="46" xr6:coauthVersionMax="46" xr10:uidLastSave="{B5F8FADA-9BE9-4DA6-959C-225CC02BB8D0}"/>
  <bookViews>
    <workbookView xWindow="-108" yWindow="-108" windowWidth="23256" windowHeight="12576" firstSheet="4" activeTab="4" xr2:uid="{00000000-000D-0000-FFFF-FFFF00000000}"/>
  </bookViews>
  <sheets>
    <sheet name="Feb 10" sheetId="1" state="hidden" r:id="rId1"/>
    <sheet name="Feb 11" sheetId="2" state="hidden" r:id="rId2"/>
    <sheet name="Feb 11 Ramp up" sheetId="4" state="hidden" r:id="rId3"/>
    <sheet name="IT requirements" sheetId="5" r:id="rId4"/>
    <sheet name="Rentals" sheetId="6" r:id="rId5"/>
    <sheet name="Purchased" sheetId="7" r:id="rId6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D4" i="5"/>
  <c r="D3" i="5"/>
  <c r="D10" i="5" s="1"/>
  <c r="C5" i="5"/>
  <c r="C4" i="5"/>
  <c r="C3" i="5"/>
  <c r="C10" i="5" s="1"/>
  <c r="E3" i="5"/>
  <c r="E10" i="5" s="1"/>
  <c r="E4" i="5"/>
  <c r="AQ19" i="4"/>
  <c r="AJ19" i="4"/>
  <c r="AJ34" i="4"/>
  <c r="AG32" i="4"/>
  <c r="AD19" i="4"/>
  <c r="AA20" i="4"/>
  <c r="AA32" i="4" s="1"/>
  <c r="AC20" i="4"/>
  <c r="AD20" i="4"/>
  <c r="AF20" i="4"/>
  <c r="AG20" i="4"/>
  <c r="AI20" i="4"/>
  <c r="AJ20" i="4"/>
  <c r="AL20" i="4"/>
  <c r="AM20" i="4"/>
  <c r="AN20" i="4"/>
  <c r="AO20" i="4"/>
  <c r="AP20" i="4"/>
  <c r="AQ20" i="4"/>
  <c r="Z20" i="4"/>
  <c r="AC14" i="4"/>
  <c r="Z14" i="4"/>
  <c r="AC8" i="4"/>
  <c r="Z8" i="4"/>
  <c r="AC10" i="4"/>
  <c r="Z10" i="4"/>
  <c r="AG34" i="4"/>
  <c r="AD34" i="4"/>
  <c r="AD32" i="4"/>
  <c r="AA34" i="4"/>
  <c r="AJ32" i="4" l="1"/>
  <c r="AK4" i="4"/>
  <c r="AH4" i="4"/>
  <c r="AB4" i="4"/>
  <c r="AE4" i="4"/>
  <c r="AQ18" i="4"/>
  <c r="AP18" i="4"/>
  <c r="AQ17" i="4"/>
  <c r="AP17" i="4"/>
  <c r="AQ15" i="4"/>
  <c r="AQ14" i="4"/>
  <c r="AP14" i="4"/>
  <c r="AP15" i="4" s="1"/>
  <c r="AQ13" i="4"/>
  <c r="AQ12" i="4"/>
  <c r="AP12" i="4"/>
  <c r="AP13" i="4" s="1"/>
  <c r="AQ11" i="4"/>
  <c r="AQ10" i="4"/>
  <c r="AP10" i="4"/>
  <c r="AP11" i="4" s="1"/>
  <c r="AP19" i="4" s="1"/>
  <c r="AQ9" i="4"/>
  <c r="AQ22" i="4" s="1"/>
  <c r="AQ8" i="4"/>
  <c r="AP8" i="4"/>
  <c r="AP9" i="4" s="1"/>
  <c r="AP22" i="4" s="1"/>
  <c r="AQ6" i="4"/>
  <c r="AR4" i="4"/>
  <c r="AJ18" i="4"/>
  <c r="AI18" i="4"/>
  <c r="AJ17" i="4"/>
  <c r="AI17" i="4"/>
  <c r="AI15" i="4"/>
  <c r="AJ14" i="4"/>
  <c r="AJ15" i="4" s="1"/>
  <c r="AI14" i="4"/>
  <c r="AI13" i="4"/>
  <c r="AJ12" i="4"/>
  <c r="AJ13" i="4" s="1"/>
  <c r="AI12" i="4"/>
  <c r="AI11" i="4"/>
  <c r="AI19" i="4" s="1"/>
  <c r="AI34" i="4" s="1"/>
  <c r="AJ10" i="4"/>
  <c r="AJ11" i="4" s="1"/>
  <c r="AI10" i="4"/>
  <c r="AI9" i="4"/>
  <c r="AI22" i="4" s="1"/>
  <c r="AJ8" i="4"/>
  <c r="AJ9" i="4" s="1"/>
  <c r="AI8" i="4"/>
  <c r="AJ6" i="4"/>
  <c r="AI6" i="4"/>
  <c r="U34" i="4"/>
  <c r="U32" i="4"/>
  <c r="F32" i="4"/>
  <c r="N31" i="4"/>
  <c r="I31" i="4"/>
  <c r="H31" i="4"/>
  <c r="G31" i="4"/>
  <c r="F31" i="4"/>
  <c r="D31" i="4"/>
  <c r="C31" i="4"/>
  <c r="AG18" i="4"/>
  <c r="AF18" i="4"/>
  <c r="AD18" i="4"/>
  <c r="AC18" i="4"/>
  <c r="AA18" i="4"/>
  <c r="Z18" i="4"/>
  <c r="X18" i="4"/>
  <c r="W18" i="4"/>
  <c r="U18" i="4"/>
  <c r="T18" i="4"/>
  <c r="N18" i="4"/>
  <c r="AG17" i="4"/>
  <c r="AF17" i="4"/>
  <c r="AD17" i="4"/>
  <c r="AC17" i="4"/>
  <c r="AA17" i="4"/>
  <c r="Z17" i="4"/>
  <c r="X17" i="4"/>
  <c r="W17" i="4"/>
  <c r="U17" i="4"/>
  <c r="T17" i="4"/>
  <c r="AC15" i="4"/>
  <c r="Z15" i="4"/>
  <c r="W15" i="4"/>
  <c r="AO14" i="4"/>
  <c r="AN14" i="4"/>
  <c r="AM14" i="4"/>
  <c r="AL14" i="4"/>
  <c r="AG14" i="4"/>
  <c r="AG15" i="4" s="1"/>
  <c r="AF14" i="4"/>
  <c r="AF15" i="4" s="1"/>
  <c r="AD14" i="4"/>
  <c r="AD15" i="4" s="1"/>
  <c r="AA14" i="4"/>
  <c r="AA15" i="4" s="1"/>
  <c r="X14" i="4"/>
  <c r="X15" i="4" s="1"/>
  <c r="W14" i="4"/>
  <c r="U14" i="4"/>
  <c r="U15" i="4" s="1"/>
  <c r="T14" i="4"/>
  <c r="T15" i="4" s="1"/>
  <c r="S14" i="4"/>
  <c r="R14" i="4"/>
  <c r="Q14" i="4"/>
  <c r="P14" i="4"/>
  <c r="O14" i="4"/>
  <c r="L14" i="4"/>
  <c r="K14" i="4"/>
  <c r="J14" i="4"/>
  <c r="AF13" i="4"/>
  <c r="Z13" i="4"/>
  <c r="W13" i="4"/>
  <c r="T13" i="4"/>
  <c r="AO12" i="4"/>
  <c r="AN12" i="4"/>
  <c r="AM12" i="4"/>
  <c r="AL12" i="4"/>
  <c r="AG12" i="4"/>
  <c r="AG13" i="4" s="1"/>
  <c r="AF12" i="4"/>
  <c r="AD12" i="4"/>
  <c r="AD13" i="4" s="1"/>
  <c r="AC12" i="4"/>
  <c r="AC13" i="4" s="1"/>
  <c r="AA12" i="4"/>
  <c r="AA13" i="4" s="1"/>
  <c r="Z12" i="4"/>
  <c r="X12" i="4"/>
  <c r="X13" i="4" s="1"/>
  <c r="W12" i="4"/>
  <c r="U12" i="4"/>
  <c r="U13" i="4" s="1"/>
  <c r="T12" i="4"/>
  <c r="S12" i="4"/>
  <c r="R12" i="4"/>
  <c r="Q12" i="4"/>
  <c r="P12" i="4"/>
  <c r="O12" i="4"/>
  <c r="L12" i="4"/>
  <c r="K12" i="4"/>
  <c r="J12" i="4"/>
  <c r="AF11" i="4"/>
  <c r="AF19" i="4" s="1"/>
  <c r="AF34" i="4" s="1"/>
  <c r="AC11" i="4"/>
  <c r="AC19" i="4" s="1"/>
  <c r="W11" i="4"/>
  <c r="W19" i="4" s="1"/>
  <c r="T11" i="4"/>
  <c r="T19" i="4" s="1"/>
  <c r="AO10" i="4"/>
  <c r="AN10" i="4"/>
  <c r="AM10" i="4"/>
  <c r="AL10" i="4"/>
  <c r="AG10" i="4"/>
  <c r="AG11" i="4" s="1"/>
  <c r="AF10" i="4"/>
  <c r="AD10" i="4"/>
  <c r="AD11" i="4" s="1"/>
  <c r="AA10" i="4"/>
  <c r="AA11" i="4" s="1"/>
  <c r="Z11" i="4"/>
  <c r="Z19" i="4" s="1"/>
  <c r="X10" i="4"/>
  <c r="X11" i="4" s="1"/>
  <c r="X19" i="4" s="1"/>
  <c r="W10" i="4"/>
  <c r="U10" i="4"/>
  <c r="U11" i="4" s="1"/>
  <c r="T10" i="4"/>
  <c r="S10" i="4"/>
  <c r="R10" i="4"/>
  <c r="Q10" i="4"/>
  <c r="P10" i="4"/>
  <c r="O10" i="4"/>
  <c r="L10" i="4"/>
  <c r="K10" i="4"/>
  <c r="J10" i="4"/>
  <c r="AF9" i="4"/>
  <c r="AF22" i="4" s="1"/>
  <c r="AC9" i="4"/>
  <c r="AC22" i="4" s="1"/>
  <c r="Z9" i="4"/>
  <c r="Z22" i="4" s="1"/>
  <c r="T9" i="4"/>
  <c r="T22" i="4" s="1"/>
  <c r="AO8" i="4"/>
  <c r="AN8" i="4"/>
  <c r="AM8" i="4"/>
  <c r="AL8" i="4"/>
  <c r="AG8" i="4"/>
  <c r="AG9" i="4" s="1"/>
  <c r="AF8" i="4"/>
  <c r="AD8" i="4"/>
  <c r="AD9" i="4" s="1"/>
  <c r="AA8" i="4"/>
  <c r="AA9" i="4" s="1"/>
  <c r="X8" i="4"/>
  <c r="X9" i="4" s="1"/>
  <c r="X22" i="4" s="1"/>
  <c r="W8" i="4"/>
  <c r="W9" i="4" s="1"/>
  <c r="W22" i="4" s="1"/>
  <c r="U8" i="4"/>
  <c r="U9" i="4" s="1"/>
  <c r="T8" i="4"/>
  <c r="S8" i="4"/>
  <c r="R8" i="4"/>
  <c r="Q8" i="4"/>
  <c r="P8" i="4"/>
  <c r="O8" i="4"/>
  <c r="L8" i="4"/>
  <c r="K8" i="4"/>
  <c r="J8" i="4"/>
  <c r="AO7" i="4"/>
  <c r="AO13" i="4" s="1"/>
  <c r="AN7" i="4"/>
  <c r="AN11" i="4" s="1"/>
  <c r="AM7" i="4"/>
  <c r="AM11" i="4" s="1"/>
  <c r="AL7" i="4"/>
  <c r="AL11" i="4" s="1"/>
  <c r="S7" i="4"/>
  <c r="S13" i="4" s="1"/>
  <c r="R7" i="4"/>
  <c r="R13" i="4" s="1"/>
  <c r="Q7" i="4"/>
  <c r="Q18" i="4" s="1"/>
  <c r="P7" i="4"/>
  <c r="P18" i="4" s="1"/>
  <c r="O7" i="4"/>
  <c r="O9" i="4" s="1"/>
  <c r="O22" i="4" s="1"/>
  <c r="L7" i="4"/>
  <c r="L17" i="4" s="1"/>
  <c r="K7" i="4"/>
  <c r="K15" i="4" s="1"/>
  <c r="J7" i="4"/>
  <c r="J15" i="4" s="1"/>
  <c r="AG6" i="4"/>
  <c r="AF6" i="4"/>
  <c r="AD6" i="4"/>
  <c r="AC6" i="4"/>
  <c r="AA6" i="4"/>
  <c r="Z6" i="4"/>
  <c r="X6" i="4"/>
  <c r="W6" i="4"/>
  <c r="U6" i="4"/>
  <c r="T6" i="4"/>
  <c r="Y4" i="4"/>
  <c r="V4" i="4"/>
  <c r="AC18" i="2"/>
  <c r="AB18" i="2"/>
  <c r="AC17" i="2"/>
  <c r="AB17" i="2"/>
  <c r="AC14" i="2"/>
  <c r="AC15" i="2" s="1"/>
  <c r="AB14" i="2"/>
  <c r="AB15" i="2" s="1"/>
  <c r="AC12" i="2"/>
  <c r="AC13" i="2" s="1"/>
  <c r="AB12" i="2"/>
  <c r="AB13" i="2" s="1"/>
  <c r="AC11" i="2"/>
  <c r="AC10" i="2"/>
  <c r="AB10" i="2"/>
  <c r="AB11" i="2" s="1"/>
  <c r="AC8" i="2"/>
  <c r="AC9" i="2" s="1"/>
  <c r="AB8" i="2"/>
  <c r="AB9" i="2" s="1"/>
  <c r="AC6" i="2"/>
  <c r="AB6" i="2"/>
  <c r="AA18" i="2"/>
  <c r="Z18" i="2"/>
  <c r="AA17" i="2"/>
  <c r="Z17" i="2"/>
  <c r="AA14" i="2"/>
  <c r="AA15" i="2" s="1"/>
  <c r="Z14" i="2"/>
  <c r="Z15" i="2" s="1"/>
  <c r="AA12" i="2"/>
  <c r="AA13" i="2" s="1"/>
  <c r="Z12" i="2"/>
  <c r="Z13" i="2" s="1"/>
  <c r="AA10" i="2"/>
  <c r="AA11" i="2" s="1"/>
  <c r="Z10" i="2"/>
  <c r="Z11" i="2" s="1"/>
  <c r="AA9" i="2"/>
  <c r="Z9" i="2"/>
  <c r="AA8" i="2"/>
  <c r="Z8" i="2"/>
  <c r="AA6" i="2"/>
  <c r="Z6" i="2"/>
  <c r="AE18" i="2"/>
  <c r="AD18" i="2"/>
  <c r="AE17" i="2"/>
  <c r="AD17" i="2"/>
  <c r="AE15" i="2"/>
  <c r="AE14" i="2"/>
  <c r="AD14" i="2"/>
  <c r="AD15" i="2" s="1"/>
  <c r="AE13" i="2"/>
  <c r="AD13" i="2"/>
  <c r="AE12" i="2"/>
  <c r="AD12" i="2"/>
  <c r="AE11" i="2"/>
  <c r="AE10" i="2"/>
  <c r="AD10" i="2"/>
  <c r="AD11" i="2" s="1"/>
  <c r="AE9" i="2"/>
  <c r="AE8" i="2"/>
  <c r="AD8" i="2"/>
  <c r="AD9" i="2" s="1"/>
  <c r="AE6" i="2"/>
  <c r="AD6" i="2"/>
  <c r="AK14" i="2"/>
  <c r="AJ14" i="2"/>
  <c r="AI14" i="2"/>
  <c r="AH14" i="2"/>
  <c r="AF14" i="2"/>
  <c r="AK12" i="2"/>
  <c r="AJ12" i="2"/>
  <c r="AI12" i="2"/>
  <c r="AH12" i="2"/>
  <c r="AF12" i="2"/>
  <c r="AK10" i="2"/>
  <c r="AJ10" i="2"/>
  <c r="AI10" i="2"/>
  <c r="AH10" i="2"/>
  <c r="AF10" i="2"/>
  <c r="AK8" i="2"/>
  <c r="AJ8" i="2"/>
  <c r="AI8" i="2"/>
  <c r="AH8" i="2"/>
  <c r="AF8" i="2"/>
  <c r="AK7" i="2"/>
  <c r="AK17" i="2" s="1"/>
  <c r="AJ7" i="2"/>
  <c r="AJ17" i="2" s="1"/>
  <c r="AI7" i="2"/>
  <c r="AI17" i="2" s="1"/>
  <c r="AH7" i="2"/>
  <c r="AH13" i="2" s="1"/>
  <c r="AF7" i="2"/>
  <c r="AF17" i="2" s="1"/>
  <c r="AI31" i="4" l="1"/>
  <c r="AK32" i="4" s="1"/>
  <c r="AB6" i="4"/>
  <c r="Y6" i="4"/>
  <c r="AR6" i="4"/>
  <c r="AE6" i="4"/>
  <c r="AC31" i="4"/>
  <c r="AE32" i="4" s="1"/>
  <c r="AC34" i="4"/>
  <c r="AP31" i="4"/>
  <c r="AF31" i="4"/>
  <c r="AH32" i="4" s="1"/>
  <c r="AQ32" i="4"/>
  <c r="AP34" i="4"/>
  <c r="Z31" i="4"/>
  <c r="AB32" i="4" s="1"/>
  <c r="Z34" i="4"/>
  <c r="AM9" i="4"/>
  <c r="AQ34" i="4"/>
  <c r="P9" i="4"/>
  <c r="P22" i="4" s="1"/>
  <c r="R9" i="4"/>
  <c r="R22" i="4" s="1"/>
  <c r="O17" i="4"/>
  <c r="AO11" i="4"/>
  <c r="AL17" i="4"/>
  <c r="L15" i="4"/>
  <c r="V6" i="4"/>
  <c r="AH6" i="4"/>
  <c r="AL9" i="4"/>
  <c r="R18" i="4"/>
  <c r="R11" i="4"/>
  <c r="R19" i="4" s="1"/>
  <c r="R34" i="4" s="1"/>
  <c r="AK6" i="4"/>
  <c r="T34" i="4"/>
  <c r="T31" i="4"/>
  <c r="V32" i="4" s="1"/>
  <c r="W34" i="4"/>
  <c r="W31" i="4"/>
  <c r="X34" i="4"/>
  <c r="X32" i="4"/>
  <c r="J13" i="4"/>
  <c r="Q9" i="4"/>
  <c r="Q22" i="4" s="1"/>
  <c r="AN9" i="4"/>
  <c r="S11" i="4"/>
  <c r="S19" i="4" s="1"/>
  <c r="K13" i="4"/>
  <c r="O15" i="4"/>
  <c r="AL15" i="4"/>
  <c r="P17" i="4"/>
  <c r="AM17" i="4"/>
  <c r="S18" i="4"/>
  <c r="AO9" i="4"/>
  <c r="J11" i="4"/>
  <c r="L13" i="4"/>
  <c r="P15" i="4"/>
  <c r="AM15" i="4"/>
  <c r="Q17" i="4"/>
  <c r="AN17" i="4"/>
  <c r="S9" i="4"/>
  <c r="S22" i="4" s="1"/>
  <c r="K11" i="4"/>
  <c r="O13" i="4"/>
  <c r="AL13" i="4"/>
  <c r="Q15" i="4"/>
  <c r="AN15" i="4"/>
  <c r="R17" i="4"/>
  <c r="AO17" i="4"/>
  <c r="J9" i="4"/>
  <c r="L11" i="4"/>
  <c r="P13" i="4"/>
  <c r="AM13" i="4"/>
  <c r="R15" i="4"/>
  <c r="AO15" i="4"/>
  <c r="S17" i="4"/>
  <c r="K9" i="4"/>
  <c r="O11" i="4"/>
  <c r="O19" i="4" s="1"/>
  <c r="Q13" i="4"/>
  <c r="AN13" i="4"/>
  <c r="S15" i="4"/>
  <c r="J17" i="4"/>
  <c r="O18" i="4"/>
  <c r="L9" i="4"/>
  <c r="P11" i="4"/>
  <c r="P19" i="4" s="1"/>
  <c r="K17" i="4"/>
  <c r="Q11" i="4"/>
  <c r="Q19" i="4" s="1"/>
  <c r="AF9" i="2"/>
  <c r="AF11" i="2"/>
  <c r="AF13" i="2"/>
  <c r="AF15" i="2"/>
  <c r="AH17" i="2"/>
  <c r="AH9" i="2"/>
  <c r="AH15" i="2"/>
  <c r="AI9" i="2"/>
  <c r="AI11" i="2"/>
  <c r="AI13" i="2"/>
  <c r="AI15" i="2"/>
  <c r="AH11" i="2"/>
  <c r="AJ9" i="2"/>
  <c r="AJ11" i="2"/>
  <c r="AJ13" i="2"/>
  <c r="AJ15" i="2"/>
  <c r="AK9" i="2"/>
  <c r="AK11" i="2"/>
  <c r="AK13" i="2"/>
  <c r="AK15" i="2"/>
  <c r="W18" i="2"/>
  <c r="X18" i="2"/>
  <c r="T18" i="2"/>
  <c r="U18" i="2"/>
  <c r="N18" i="2"/>
  <c r="N31" i="2"/>
  <c r="U17" i="2"/>
  <c r="T17" i="2"/>
  <c r="U14" i="2"/>
  <c r="U15" i="2" s="1"/>
  <c r="T14" i="2"/>
  <c r="T15" i="2" s="1"/>
  <c r="U12" i="2"/>
  <c r="U13" i="2" s="1"/>
  <c r="T12" i="2"/>
  <c r="T13" i="2" s="1"/>
  <c r="U10" i="2"/>
  <c r="U11" i="2" s="1"/>
  <c r="U34" i="2" s="1"/>
  <c r="T10" i="2"/>
  <c r="T11" i="2" s="1"/>
  <c r="T19" i="2" s="1"/>
  <c r="T34" i="2" s="1"/>
  <c r="U8" i="2"/>
  <c r="U9" i="2" s="1"/>
  <c r="T8" i="2"/>
  <c r="T9" i="2" s="1"/>
  <c r="T22" i="2" s="1"/>
  <c r="U6" i="2"/>
  <c r="T6" i="2"/>
  <c r="V4" i="2"/>
  <c r="J10" i="1"/>
  <c r="K10" i="1"/>
  <c r="L10" i="1"/>
  <c r="M10" i="1"/>
  <c r="N10" i="1"/>
  <c r="O10" i="1"/>
  <c r="P10" i="1"/>
  <c r="Y4" i="2"/>
  <c r="X6" i="2"/>
  <c r="W6" i="2"/>
  <c r="X14" i="2"/>
  <c r="X12" i="2"/>
  <c r="X13" i="2" s="1"/>
  <c r="X10" i="2"/>
  <c r="X11" i="2" s="1"/>
  <c r="X19" i="2" s="1"/>
  <c r="X34" i="2" s="1"/>
  <c r="X8" i="2"/>
  <c r="W14" i="2"/>
  <c r="W12" i="2"/>
  <c r="W13" i="2" s="1"/>
  <c r="W10" i="2"/>
  <c r="W8" i="2"/>
  <c r="W9" i="2" s="1"/>
  <c r="W22" i="2" s="1"/>
  <c r="I31" i="2"/>
  <c r="H31" i="2"/>
  <c r="G31" i="2"/>
  <c r="F31" i="2"/>
  <c r="F32" i="2" s="1"/>
  <c r="D31" i="2"/>
  <c r="C31" i="2"/>
  <c r="S14" i="2"/>
  <c r="R14" i="2"/>
  <c r="Q14" i="2"/>
  <c r="P14" i="2"/>
  <c r="O14" i="2"/>
  <c r="L14" i="2"/>
  <c r="K14" i="2"/>
  <c r="J14" i="2"/>
  <c r="S12" i="2"/>
  <c r="R12" i="2"/>
  <c r="Q12" i="2"/>
  <c r="P12" i="2"/>
  <c r="O12" i="2"/>
  <c r="L12" i="2"/>
  <c r="K12" i="2"/>
  <c r="J12" i="2"/>
  <c r="S10" i="2"/>
  <c r="R10" i="2"/>
  <c r="Q10" i="2"/>
  <c r="P10" i="2"/>
  <c r="O10" i="2"/>
  <c r="L10" i="2"/>
  <c r="K10" i="2"/>
  <c r="J10" i="2"/>
  <c r="S8" i="2"/>
  <c r="R8" i="2"/>
  <c r="Q8" i="2"/>
  <c r="P8" i="2"/>
  <c r="O8" i="2"/>
  <c r="L8" i="2"/>
  <c r="K8" i="2"/>
  <c r="J8" i="2"/>
  <c r="S7" i="2"/>
  <c r="S17" i="2" s="1"/>
  <c r="R7" i="2"/>
  <c r="R17" i="2" s="1"/>
  <c r="Q7" i="2"/>
  <c r="Q17" i="2" s="1"/>
  <c r="P7" i="2"/>
  <c r="P17" i="2" s="1"/>
  <c r="O7" i="2"/>
  <c r="O18" i="2" s="1"/>
  <c r="L7" i="2"/>
  <c r="K7" i="2"/>
  <c r="K17" i="2" s="1"/>
  <c r="J7" i="2"/>
  <c r="J17" i="2" s="1"/>
  <c r="I11" i="1"/>
  <c r="I12" i="1" s="1"/>
  <c r="J11" i="1"/>
  <c r="J12" i="1" s="1"/>
  <c r="K11" i="1"/>
  <c r="L11" i="1"/>
  <c r="M11" i="1"/>
  <c r="N11" i="1"/>
  <c r="O11" i="1"/>
  <c r="P11" i="1"/>
  <c r="M14" i="1"/>
  <c r="N14" i="1"/>
  <c r="O14" i="1"/>
  <c r="P14" i="1"/>
  <c r="M12" i="1"/>
  <c r="N12" i="1"/>
  <c r="O12" i="1"/>
  <c r="P12" i="1"/>
  <c r="M9" i="1"/>
  <c r="N9" i="1"/>
  <c r="O9" i="1"/>
  <c r="P9" i="1"/>
  <c r="M8" i="1"/>
  <c r="N8" i="1"/>
  <c r="O8" i="1"/>
  <c r="P8" i="1"/>
  <c r="M7" i="1"/>
  <c r="N7" i="1"/>
  <c r="O7" i="1"/>
  <c r="P7" i="1"/>
  <c r="M6" i="1"/>
  <c r="N6" i="1"/>
  <c r="O6" i="1"/>
  <c r="P6" i="1"/>
  <c r="M5" i="1"/>
  <c r="N5" i="1"/>
  <c r="O5" i="1"/>
  <c r="P5" i="1"/>
  <c r="M4" i="1"/>
  <c r="N4" i="1"/>
  <c r="O4" i="1"/>
  <c r="P4" i="1"/>
  <c r="K12" i="1"/>
  <c r="L12" i="1"/>
  <c r="J4" i="1"/>
  <c r="J14" i="1" s="1"/>
  <c r="K4" i="1"/>
  <c r="L4" i="1"/>
  <c r="J5" i="1"/>
  <c r="K5" i="1"/>
  <c r="L5" i="1"/>
  <c r="K6" i="1"/>
  <c r="J8" i="1"/>
  <c r="K8" i="1"/>
  <c r="L8" i="1"/>
  <c r="J7" i="1"/>
  <c r="K7" i="1"/>
  <c r="L7" i="1"/>
  <c r="I7" i="1"/>
  <c r="I5" i="1"/>
  <c r="K14" i="1"/>
  <c r="L14" i="1"/>
  <c r="J9" i="1"/>
  <c r="K9" i="1"/>
  <c r="L9" i="1"/>
  <c r="I9" i="1"/>
  <c r="I4" i="1"/>
  <c r="I14" i="1" s="1"/>
  <c r="C28" i="1"/>
  <c r="R31" i="4" l="1"/>
  <c r="R32" i="4" s="1"/>
  <c r="R33" i="4" s="1"/>
  <c r="AR32" i="4"/>
  <c r="Q31" i="4"/>
  <c r="Q34" i="4"/>
  <c r="Y32" i="4"/>
  <c r="P31" i="4"/>
  <c r="P34" i="4"/>
  <c r="O34" i="4"/>
  <c r="O31" i="4"/>
  <c r="S31" i="4"/>
  <c r="S34" i="4"/>
  <c r="I8" i="1"/>
  <c r="I6" i="1"/>
  <c r="I10" i="1"/>
  <c r="J13" i="2"/>
  <c r="L9" i="2"/>
  <c r="S18" i="2"/>
  <c r="Q13" i="2"/>
  <c r="R18" i="2"/>
  <c r="P13" i="2"/>
  <c r="Q18" i="2"/>
  <c r="P18" i="2"/>
  <c r="R13" i="2"/>
  <c r="O11" i="2"/>
  <c r="O19" i="2" s="1"/>
  <c r="O34" i="2" s="1"/>
  <c r="U32" i="2"/>
  <c r="T31" i="2"/>
  <c r="S13" i="2"/>
  <c r="O13" i="2"/>
  <c r="L13" i="2"/>
  <c r="K13" i="2"/>
  <c r="Y6" i="2"/>
  <c r="V6" i="2"/>
  <c r="W11" i="2"/>
  <c r="W19" i="2" s="1"/>
  <c r="X15" i="2"/>
  <c r="X17" i="2"/>
  <c r="X9" i="2"/>
  <c r="X22" i="2" s="1"/>
  <c r="X32" i="2" s="1"/>
  <c r="W15" i="2"/>
  <c r="W17" i="2"/>
  <c r="L11" i="2"/>
  <c r="L15" i="2"/>
  <c r="O9" i="2"/>
  <c r="O22" i="2" s="1"/>
  <c r="O17" i="2"/>
  <c r="P9" i="2"/>
  <c r="P22" i="2" s="1"/>
  <c r="P11" i="2"/>
  <c r="P19" i="2" s="1"/>
  <c r="P34" i="2" s="1"/>
  <c r="P15" i="2"/>
  <c r="Q9" i="2"/>
  <c r="Q22" i="2" s="1"/>
  <c r="Q11" i="2"/>
  <c r="Q19" i="2" s="1"/>
  <c r="Q34" i="2" s="1"/>
  <c r="Q15" i="2"/>
  <c r="R9" i="2"/>
  <c r="R22" i="2" s="1"/>
  <c r="R11" i="2"/>
  <c r="R19" i="2" s="1"/>
  <c r="R34" i="2" s="1"/>
  <c r="R15" i="2"/>
  <c r="S9" i="2"/>
  <c r="S22" i="2" s="1"/>
  <c r="S11" i="2"/>
  <c r="S19" i="2" s="1"/>
  <c r="S34" i="2" s="1"/>
  <c r="S15" i="2"/>
  <c r="L17" i="2"/>
  <c r="O15" i="2"/>
  <c r="J9" i="2"/>
  <c r="J11" i="2"/>
  <c r="J15" i="2"/>
  <c r="K9" i="2"/>
  <c r="K11" i="2"/>
  <c r="K15" i="2"/>
  <c r="J6" i="1"/>
  <c r="L6" i="1"/>
  <c r="H28" i="1"/>
  <c r="G28" i="1"/>
  <c r="E28" i="1"/>
  <c r="E29" i="1" s="1"/>
  <c r="F28" i="1"/>
  <c r="B28" i="1"/>
  <c r="S32" i="4" l="1"/>
  <c r="S33" i="4" s="1"/>
  <c r="Q32" i="4"/>
  <c r="Q33" i="4" s="1"/>
  <c r="P32" i="4"/>
  <c r="P33" i="4" s="1"/>
  <c r="V32" i="2"/>
  <c r="O31" i="2"/>
  <c r="Q31" i="2"/>
  <c r="Q32" i="2" s="1"/>
  <c r="Q33" i="2" s="1"/>
  <c r="P31" i="2"/>
  <c r="P32" i="2" s="1"/>
  <c r="P33" i="2" s="1"/>
  <c r="R31" i="2"/>
  <c r="R32" i="2" s="1"/>
  <c r="S31" i="2"/>
  <c r="S32" i="2" s="1"/>
  <c r="S33" i="2" s="1"/>
  <c r="W31" i="2"/>
  <c r="Y32" i="2" s="1"/>
  <c r="W34" i="2"/>
  <c r="R33" i="2" l="1"/>
</calcChain>
</file>

<file path=xl/sharedStrings.xml><?xml version="1.0" encoding="utf-8"?>
<sst xmlns="http://schemas.openxmlformats.org/spreadsheetml/2006/main" count="314" uniqueCount="140">
  <si>
    <t>Description</t>
  </si>
  <si>
    <t>12 Hour Shift</t>
  </si>
  <si>
    <t>2 x 8 hour</t>
  </si>
  <si>
    <t>12 Hour Weekend Shift</t>
  </si>
  <si>
    <t>8 Hour Shift</t>
  </si>
  <si>
    <t>12 Hour Shift, March 1st</t>
  </si>
  <si>
    <t>12 Hour Shift, March 8th</t>
  </si>
  <si>
    <t>12 Hour Shift, March 15th</t>
  </si>
  <si>
    <t>12 Hour Shift, March 22nd</t>
  </si>
  <si>
    <t>2 x 8 Hour Shift, March 1st</t>
  </si>
  <si>
    <t>2 x 8 Hour Shift, March 8th</t>
  </si>
  <si>
    <t>2 x 8 Hour Shift, March 15th</t>
  </si>
  <si>
    <t>2 x 8 Hour Shift, March 22nd</t>
  </si>
  <si>
    <t>11 Hour Total (update)</t>
  </si>
  <si>
    <t>14 Hour Total</t>
  </si>
  <si>
    <t>10.5 Hours Total</t>
  </si>
  <si>
    <t>10.5 Hour Total</t>
  </si>
  <si>
    <t>7 Hour Total</t>
  </si>
  <si>
    <t>Total Vaccines Administered Per Day</t>
  </si>
  <si>
    <t>Patients Per Hour</t>
  </si>
  <si>
    <t>Patients Per Hour Pre Screen</t>
  </si>
  <si>
    <t>why 17, is 3.5 min per patient?</t>
  </si>
  <si>
    <t>Number of Pre Screen Stations</t>
  </si>
  <si>
    <t>10 as per John</t>
  </si>
  <si>
    <t>Patients Per Hour Vaccine</t>
  </si>
  <si>
    <t>Number of Vaccine Stations</t>
  </si>
  <si>
    <t>14 as per John (is it 12 minutes for vaccination)</t>
  </si>
  <si>
    <t>Patients Per Hour Recovery</t>
  </si>
  <si>
    <t>Number of Chairs For Recovery</t>
  </si>
  <si>
    <t>Patients Per Hour Certificate</t>
  </si>
  <si>
    <t>Number of Certificate Stations</t>
  </si>
  <si>
    <t>Per Parking Spot Per Hour</t>
  </si>
  <si>
    <t>41 minutes per patient</t>
  </si>
  <si>
    <t>Number Of Parking Spots Required</t>
  </si>
  <si>
    <t>Cars Entering Parking Lot (Per Minute)</t>
  </si>
  <si>
    <t>Nurses Required - Vaccine</t>
  </si>
  <si>
    <t>14 stations + 1 floater + 1 supervisor</t>
  </si>
  <si>
    <t xml:space="preserve">Certificate </t>
  </si>
  <si>
    <t>just certificate</t>
  </si>
  <si>
    <t>Intake supervisor</t>
  </si>
  <si>
    <t xml:space="preserve">Volunteers - Pre Screen </t>
  </si>
  <si>
    <t>Volunteer - Greeter</t>
  </si>
  <si>
    <t>Police/Private - Security</t>
  </si>
  <si>
    <t>Volunteers - Clean/Sanitize</t>
  </si>
  <si>
    <t>Volunteers - Supply/Vaccine distribution</t>
  </si>
  <si>
    <t xml:space="preserve">Recovery area </t>
  </si>
  <si>
    <t>Outdoor traffic controllers</t>
  </si>
  <si>
    <t>IT</t>
  </si>
  <si>
    <t>Volunteer - Patient Directors</t>
  </si>
  <si>
    <t>1 Shift Personnel Requirements</t>
  </si>
  <si>
    <t>2 Shift Personnel Requirements</t>
  </si>
  <si>
    <t>Weekly personnel requirement</t>
  </si>
  <si>
    <t>Nurses Required - Mixing</t>
  </si>
  <si>
    <t>only if Pfizer</t>
  </si>
  <si>
    <t>2 slides (1st highlighted slides, second slide personnel requirement)</t>
  </si>
  <si>
    <t>7:30 - 3:30 1st shift</t>
  </si>
  <si>
    <t>4:00 - 12:00 2nd shift</t>
  </si>
  <si>
    <t>Original plan</t>
  </si>
  <si>
    <t>Option 1</t>
  </si>
  <si>
    <t>Option 2</t>
  </si>
  <si>
    <t>2 x 8 Hour Shift</t>
  </si>
  <si>
    <t>Morning 8 Hour Shift, March 22nd</t>
  </si>
  <si>
    <t>Afternoon 4 Hour Shift, March 22nd</t>
  </si>
  <si>
    <t>Total</t>
  </si>
  <si>
    <t>Afternoon 8 Hour Shift, March 22nd</t>
  </si>
  <si>
    <t>March 1st</t>
  </si>
  <si>
    <t>March 8th</t>
  </si>
  <si>
    <t>March 15th</t>
  </si>
  <si>
    <t>March 22nd</t>
  </si>
  <si>
    <t>8:00 - 3:30 shift</t>
  </si>
  <si>
    <t>4:30 -8:00 shift</t>
  </si>
  <si>
    <t>7:30 -3:30 shift</t>
  </si>
  <si>
    <t>4:30 - 12:30 shift</t>
  </si>
  <si>
    <t>Patients Per Hour Per Station Pre Screen</t>
  </si>
  <si>
    <t>Patients Per Hour Per Station Vaccine</t>
  </si>
  <si>
    <t>Patients Per Hour Per Station Recovery</t>
  </si>
  <si>
    <t>Cars Per Parking Spot Per Hour</t>
  </si>
  <si>
    <t>Nurses Required - Mixing (Only Pfizer)</t>
  </si>
  <si>
    <t>Two 8 hours shifts</t>
  </si>
  <si>
    <t>March 29th</t>
  </si>
  <si>
    <t>Morning, April 5th</t>
  </si>
  <si>
    <t>Afternoon, April 5th</t>
  </si>
  <si>
    <t xml:space="preserve">9:00- 4:00 shift </t>
  </si>
  <si>
    <t>9:00 - 3:30 shift</t>
  </si>
  <si>
    <t>4:30 -9:00 shift</t>
  </si>
  <si>
    <t xml:space="preserve">Prescreen stations  </t>
  </si>
  <si>
    <t>Vaccination stations</t>
  </si>
  <si>
    <t>Certification stations</t>
  </si>
  <si>
    <t>Supplies management</t>
  </si>
  <si>
    <t>Vaccine management</t>
  </si>
  <si>
    <t>Mission control room</t>
  </si>
  <si>
    <t>Spare</t>
  </si>
  <si>
    <t>Laptops</t>
  </si>
  <si>
    <t xml:space="preserve">Mouse </t>
  </si>
  <si>
    <t xml:space="preserve">Power bars </t>
  </si>
  <si>
    <t>Extension cords 25'</t>
  </si>
  <si>
    <t>Extension cords 100'</t>
  </si>
  <si>
    <t>#</t>
  </si>
  <si>
    <t>Item</t>
  </si>
  <si>
    <t>Qty</t>
  </si>
  <si>
    <t xml:space="preserve">Defibrillator </t>
  </si>
  <si>
    <t>Wheelchair</t>
  </si>
  <si>
    <t xml:space="preserve">Vaccination tables 6’ x 2.5’ </t>
  </si>
  <si>
    <t>Check-in tables 4’ x 2.5’</t>
  </si>
  <si>
    <t>Rolling whippable chairs</t>
  </si>
  <si>
    <t xml:space="preserve">Whippable chairs with armrests </t>
  </si>
  <si>
    <t>Tents 30 x 20 (8 recovery + 1 certificate)</t>
  </si>
  <si>
    <t>Tents 10 x 20 (2 triage tents + privacy tent inside the building)</t>
  </si>
  <si>
    <t>Flooring for outside tents</t>
  </si>
  <si>
    <t>Heating</t>
  </si>
  <si>
    <t>Portable toilets</t>
  </si>
  <si>
    <t>Television / AV</t>
  </si>
  <si>
    <t>100 kW back-up generator</t>
  </si>
  <si>
    <t>Portable room dividers (with retractable belts or pylons with plastic chain)</t>
  </si>
  <si>
    <t>85 ft</t>
  </si>
  <si>
    <t>Privacy screens for vaccination stations</t>
  </si>
  <si>
    <t>Automatic Sanitizer Dispensers</t>
  </si>
  <si>
    <t>Walkie Talkies</t>
  </si>
  <si>
    <t>Brother labeler</t>
  </si>
  <si>
    <t>Wastebaskets</t>
  </si>
  <si>
    <t xml:space="preserve">Recycle bins </t>
  </si>
  <si>
    <t>Poster stands</t>
  </si>
  <si>
    <t>Masking tape (yellow)</t>
  </si>
  <si>
    <t>6 rolls</t>
  </si>
  <si>
    <t>Table covers (3 changes per table per day)</t>
  </si>
  <si>
    <t>300 feet/day</t>
  </si>
  <si>
    <t>Paper towels or recyclable paper</t>
  </si>
  <si>
    <t xml:space="preserve">1 case/day </t>
  </si>
  <si>
    <t>First Aid kit</t>
  </si>
  <si>
    <t>Flash light</t>
  </si>
  <si>
    <t>Sharps container</t>
  </si>
  <si>
    <t>Paper water cups</t>
  </si>
  <si>
    <t xml:space="preserve">1 case </t>
  </si>
  <si>
    <t>Juice boxes for clients who feel faint</t>
  </si>
  <si>
    <t>1 case</t>
  </si>
  <si>
    <t>Pens</t>
  </si>
  <si>
    <t>Identification badges</t>
  </si>
  <si>
    <t>Clipboards</t>
  </si>
  <si>
    <t>batteries</t>
  </si>
  <si>
    <t>printers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</si>
</sst>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3" borderId="5" xfId="0" applyFont="1" applyFill="1" applyBorder="1"/>
    <xf numFmtId="0" fontId="1" fillId="3" borderId="6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" fillId="0" borderId="5" xfId="0" applyFont="1" applyBorder="1"/>
    <xf numFmtId="0" fontId="2" fillId="2" borderId="5" xfId="0" applyFont="1" applyFill="1" applyBorder="1"/>
    <xf numFmtId="0" fontId="2" fillId="2" borderId="8" xfId="0" applyFont="1" applyFill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2" borderId="2" xfId="0" applyFont="1" applyFill="1" applyBorder="1"/>
    <xf numFmtId="0" fontId="0" fillId="0" borderId="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/>
    <xf numFmtId="0" fontId="2" fillId="2" borderId="18" xfId="0" applyFont="1" applyFill="1" applyBorder="1"/>
    <xf numFmtId="0" fontId="2" fillId="0" borderId="22" xfId="0" applyFont="1" applyFill="1" applyBorder="1"/>
    <xf numFmtId="0" fontId="3" fillId="3" borderId="13" xfId="0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1" fillId="3" borderId="6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0" borderId="0" xfId="0" applyNumberFormat="1"/>
    <xf numFmtId="1" fontId="0" fillId="0" borderId="11" xfId="0" applyNumberFormat="1" applyBorder="1" applyAlignment="1">
      <alignment horizontal="center" vertical="center"/>
    </xf>
    <xf numFmtId="1" fontId="0" fillId="0" borderId="12" xfId="0" applyNumberFormat="1" applyFill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1" fillId="3" borderId="13" xfId="0" applyNumberFormat="1" applyFont="1" applyFill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64" fontId="0" fillId="0" borderId="1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0" fontId="0" fillId="0" borderId="0" xfId="0" applyNumberFormat="1"/>
    <xf numFmtId="49" fontId="0" fillId="0" borderId="1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" fontId="3" fillId="3" borderId="6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0" fillId="0" borderId="6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 vertical="center"/>
    </xf>
    <xf numFmtId="1" fontId="0" fillId="0" borderId="13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2" fillId="2" borderId="22" xfId="0" applyFont="1" applyFill="1" applyBorder="1"/>
    <xf numFmtId="49" fontId="0" fillId="2" borderId="6" xfId="0" applyNumberFormat="1" applyFill="1" applyBorder="1" applyAlignment="1">
      <alignment horizontal="center" vertical="center" wrapText="1"/>
    </xf>
    <xf numFmtId="1" fontId="0" fillId="3" borderId="13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Fill="1" applyBorder="1" applyAlignment="1">
      <alignment horizontal="center"/>
    </xf>
    <xf numFmtId="1" fontId="1" fillId="3" borderId="28" xfId="0" applyNumberFormat="1" applyFont="1" applyFill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" fontId="0" fillId="2" borderId="28" xfId="0" applyNumberFormat="1" applyFill="1" applyBorder="1" applyAlignment="1">
      <alignment horizontal="center" vertical="center"/>
    </xf>
    <xf numFmtId="1" fontId="0" fillId="2" borderId="29" xfId="0" applyNumberFormat="1" applyFill="1" applyBorder="1" applyAlignment="1">
      <alignment horizontal="center" vertical="center"/>
    </xf>
    <xf numFmtId="1" fontId="3" fillId="3" borderId="28" xfId="0" applyNumberFormat="1" applyFont="1" applyFill="1" applyBorder="1" applyAlignment="1">
      <alignment horizontal="center" vertical="center"/>
    </xf>
    <xf numFmtId="1" fontId="3" fillId="3" borderId="13" xfId="0" applyNumberFormat="1" applyFont="1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49" fontId="0" fillId="2" borderId="28" xfId="0" applyNumberFormat="1" applyFill="1" applyBorder="1" applyAlignment="1">
      <alignment horizontal="center" vertical="center" wrapText="1"/>
    </xf>
    <xf numFmtId="1" fontId="1" fillId="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0" fillId="0" borderId="32" xfId="0" applyNumberFormat="1" applyBorder="1" applyAlignment="1">
      <alignment horizontal="center" vertical="center" wrapText="1"/>
    </xf>
    <xf numFmtId="1" fontId="0" fillId="0" borderId="32" xfId="0" applyNumberFormat="1" applyBorder="1" applyAlignment="1">
      <alignment horizontal="center" vertical="center"/>
    </xf>
    <xf numFmtId="1" fontId="0" fillId="0" borderId="30" xfId="0" applyNumberFormat="1" applyBorder="1" applyAlignment="1">
      <alignment horizontal="center" vertical="center"/>
    </xf>
    <xf numFmtId="1" fontId="0" fillId="0" borderId="33" xfId="0" applyNumberFormat="1" applyFill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1" fontId="1" fillId="3" borderId="27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 vertical="center"/>
    </xf>
    <xf numFmtId="1" fontId="0" fillId="0" borderId="35" xfId="0" applyNumberFormat="1" applyFill="1" applyBorder="1" applyAlignment="1">
      <alignment horizontal="center"/>
    </xf>
    <xf numFmtId="1" fontId="1" fillId="3" borderId="36" xfId="0" applyNumberFormat="1" applyFont="1" applyFill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" fontId="1" fillId="3" borderId="8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1" fontId="1" fillId="3" borderId="9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" fontId="0" fillId="0" borderId="35" xfId="0" applyNumberForma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Fill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1" fontId="1" fillId="0" borderId="37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1" fontId="1" fillId="0" borderId="28" xfId="0" applyNumberFormat="1" applyFon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0" borderId="6" xfId="0" applyBorder="1"/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1" fontId="1" fillId="3" borderId="14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5" fillId="0" borderId="42" xfId="0" applyFont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49" fontId="0" fillId="2" borderId="34" xfId="0" applyNumberFormat="1" applyFill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39" xfId="0" applyNumberFormat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0" fillId="0" borderId="0" xfId="0" applyBorder="1"/>
    <xf numFmtId="1" fontId="0" fillId="0" borderId="0" xfId="0" applyNumberFormat="1" applyBorder="1"/>
    <xf numFmtId="1" fontId="0" fillId="2" borderId="0" xfId="0" applyNumberFormat="1" applyFill="1" applyBorder="1"/>
    <xf numFmtId="0" fontId="0" fillId="2" borderId="7" xfId="0" applyFill="1" applyBorder="1" applyAlignment="1">
      <alignment horizontal="center"/>
    </xf>
    <xf numFmtId="0" fontId="1" fillId="3" borderId="8" xfId="0" applyFont="1" applyFill="1" applyBorder="1"/>
    <xf numFmtId="0" fontId="0" fillId="0" borderId="9" xfId="0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3" fillId="3" borderId="9" xfId="0" applyNumberFormat="1" applyFont="1" applyFill="1" applyBorder="1" applyAlignment="1">
      <alignment horizontal="center" vertical="center"/>
    </xf>
    <xf numFmtId="1" fontId="3" fillId="3" borderId="37" xfId="0" applyNumberFormat="1" applyFont="1" applyFill="1" applyBorder="1" applyAlignment="1">
      <alignment horizontal="center" vertical="center"/>
    </xf>
    <xf numFmtId="1" fontId="0" fillId="0" borderId="28" xfId="0" applyNumberFormat="1" applyFill="1" applyBorder="1" applyAlignment="1">
      <alignment horizontal="center" vertical="center"/>
    </xf>
    <xf numFmtId="1" fontId="0" fillId="0" borderId="14" xfId="0" applyNumberForma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/>
    </xf>
    <xf numFmtId="0" fontId="2" fillId="2" borderId="6" xfId="0" applyFont="1" applyFill="1" applyBorder="1"/>
    <xf numFmtId="0" fontId="2" fillId="0" borderId="6" xfId="0" applyFont="1" applyBorder="1"/>
    <xf numFmtId="1" fontId="2" fillId="2" borderId="6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5" xfId="0" applyBorder="1"/>
    <xf numFmtId="0" fontId="0" fillId="0" borderId="45" xfId="0" applyBorder="1"/>
    <xf numFmtId="0" fontId="0" fillId="0" borderId="47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6" xfId="0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48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6" xfId="0" applyFill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49" xfId="0" applyBorder="1"/>
    <xf numFmtId="0" fontId="0" fillId="0" borderId="49" xfId="0" applyBorder="1" applyAlignment="1">
      <alignment vertical="center"/>
    </xf>
    <xf numFmtId="0" fontId="0" fillId="0" borderId="49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49" fontId="0" fillId="0" borderId="6" xfId="0" applyNumberForma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zoomScale="115" zoomScaleNormal="115" workbookViewId="0">
      <pane xSplit="1" ySplit="2" topLeftCell="C3" activePane="bottomRight" state="frozen"/>
      <selection pane="bottomRight" activeCell="K19" sqref="K19"/>
      <selection pane="bottomLeft" activeCell="K19" sqref="K19"/>
      <selection pane="topRight" activeCell="K19" sqref="K19"/>
    </sheetView>
  </sheetViews>
  <sheetFormatPr defaultRowHeight="14.45"/>
  <cols>
    <col min="1" max="1" width="35.7109375" bestFit="1" customWidth="1"/>
    <col min="2" max="3" width="19.7109375" bestFit="1" customWidth="1"/>
    <col min="4" max="8" width="15.28515625" customWidth="1"/>
    <col min="9" max="9" width="21.28515625" bestFit="1" customWidth="1"/>
    <col min="10" max="10" width="21.5703125" bestFit="1" customWidth="1"/>
    <col min="11" max="11" width="22.7109375" bestFit="1" customWidth="1"/>
    <col min="12" max="12" width="23.140625" bestFit="1" customWidth="1"/>
    <col min="13" max="14" width="23.28515625" bestFit="1" customWidth="1"/>
    <col min="15" max="15" width="24.85546875" bestFit="1" customWidth="1"/>
    <col min="16" max="16" width="24.5703125" bestFit="1" customWidth="1"/>
  </cols>
  <sheetData>
    <row r="1" spans="1:16" ht="15" thickBot="1">
      <c r="A1" s="192" t="s">
        <v>0</v>
      </c>
      <c r="B1" s="5" t="s">
        <v>1</v>
      </c>
      <c r="C1" s="5" t="s">
        <v>1</v>
      </c>
      <c r="D1" s="6"/>
      <c r="E1" s="6" t="s">
        <v>2</v>
      </c>
      <c r="F1" s="6" t="s">
        <v>1</v>
      </c>
      <c r="G1" s="6" t="s">
        <v>3</v>
      </c>
      <c r="H1" s="7" t="s">
        <v>4</v>
      </c>
      <c r="I1" s="6" t="s">
        <v>5</v>
      </c>
      <c r="J1" s="6" t="s">
        <v>6</v>
      </c>
      <c r="K1" s="6" t="s">
        <v>7</v>
      </c>
      <c r="L1" s="5" t="s">
        <v>8</v>
      </c>
      <c r="M1" s="6" t="s">
        <v>9</v>
      </c>
      <c r="N1" s="6" t="s">
        <v>10</v>
      </c>
      <c r="O1" s="6" t="s">
        <v>11</v>
      </c>
      <c r="P1" s="6" t="s">
        <v>12</v>
      </c>
    </row>
    <row r="2" spans="1:16" ht="15" thickBot="1">
      <c r="A2" s="193"/>
      <c r="B2" s="5" t="s">
        <v>13</v>
      </c>
      <c r="C2" s="5" t="s">
        <v>13</v>
      </c>
      <c r="D2" s="6"/>
      <c r="E2" s="6" t="s">
        <v>14</v>
      </c>
      <c r="F2" s="6" t="s">
        <v>15</v>
      </c>
      <c r="G2" s="6" t="s">
        <v>16</v>
      </c>
      <c r="H2" s="7" t="s">
        <v>17</v>
      </c>
      <c r="I2" s="40">
        <v>10.5</v>
      </c>
      <c r="J2" s="40">
        <v>10.5</v>
      </c>
      <c r="K2" s="40">
        <v>10.5</v>
      </c>
      <c r="L2" s="40">
        <v>10.5</v>
      </c>
      <c r="M2" s="6">
        <v>14</v>
      </c>
      <c r="N2" s="6">
        <v>14</v>
      </c>
      <c r="O2" s="6">
        <v>14</v>
      </c>
      <c r="P2" s="6">
        <v>14</v>
      </c>
    </row>
    <row r="3" spans="1:16" s="28" customFormat="1">
      <c r="A3" s="24" t="s">
        <v>18</v>
      </c>
      <c r="B3" s="25">
        <v>2000</v>
      </c>
      <c r="C3" s="32">
        <v>1848</v>
      </c>
      <c r="D3" s="26"/>
      <c r="E3" s="26">
        <v>2000</v>
      </c>
      <c r="F3" s="26">
        <v>1200</v>
      </c>
      <c r="G3" s="26">
        <v>2000</v>
      </c>
      <c r="H3" s="27">
        <v>504</v>
      </c>
      <c r="I3" s="41">
        <v>500</v>
      </c>
      <c r="J3" s="41">
        <v>1000</v>
      </c>
      <c r="K3" s="41">
        <v>1500</v>
      </c>
      <c r="L3" s="32">
        <v>2000</v>
      </c>
      <c r="M3" s="26">
        <v>750</v>
      </c>
      <c r="N3" s="26">
        <v>1000</v>
      </c>
      <c r="O3" s="26">
        <v>1500</v>
      </c>
      <c r="P3" s="26">
        <v>2000</v>
      </c>
    </row>
    <row r="4" spans="1:16">
      <c r="A4" s="29" t="s">
        <v>19</v>
      </c>
      <c r="B4" s="21">
        <v>190</v>
      </c>
      <c r="C4" s="33">
        <v>168</v>
      </c>
      <c r="D4" s="22"/>
      <c r="E4" s="22">
        <v>143</v>
      </c>
      <c r="F4" s="22">
        <v>114</v>
      </c>
      <c r="G4" s="22">
        <v>190</v>
      </c>
      <c r="H4" s="23">
        <v>72</v>
      </c>
      <c r="I4" s="42">
        <f>I3/I2</f>
        <v>47.61904761904762</v>
      </c>
      <c r="J4" s="42">
        <f t="shared" ref="J4:L4" si="0">J3/J2</f>
        <v>95.238095238095241</v>
      </c>
      <c r="K4" s="42">
        <f t="shared" si="0"/>
        <v>142.85714285714286</v>
      </c>
      <c r="L4" s="42">
        <f t="shared" si="0"/>
        <v>190.47619047619048</v>
      </c>
      <c r="M4" s="42">
        <f t="shared" ref="M4" si="1">M3/M2</f>
        <v>53.571428571428569</v>
      </c>
      <c r="N4" s="42">
        <f t="shared" ref="N4" si="2">N3/N2</f>
        <v>71.428571428571431</v>
      </c>
      <c r="O4" s="42">
        <f t="shared" ref="O4" si="3">O3/O2</f>
        <v>107.14285714285714</v>
      </c>
      <c r="P4" s="42">
        <f t="shared" ref="P4" si="4">P3/P2</f>
        <v>142.85714285714286</v>
      </c>
    </row>
    <row r="5" spans="1:16" hidden="1">
      <c r="A5" s="18" t="s">
        <v>20</v>
      </c>
      <c r="B5" s="188">
        <v>17</v>
      </c>
      <c r="C5" s="34">
        <v>17</v>
      </c>
      <c r="D5" s="3" t="s">
        <v>21</v>
      </c>
      <c r="E5" s="3">
        <v>17</v>
      </c>
      <c r="F5" s="3">
        <v>17</v>
      </c>
      <c r="G5" s="3">
        <v>17</v>
      </c>
      <c r="H5" s="1">
        <v>17</v>
      </c>
      <c r="I5" s="43">
        <f>60/3</f>
        <v>20</v>
      </c>
      <c r="J5" s="43">
        <f t="shared" ref="J5:P5" si="5">60/3</f>
        <v>20</v>
      </c>
      <c r="K5" s="43">
        <f t="shared" si="5"/>
        <v>20</v>
      </c>
      <c r="L5" s="43">
        <f t="shared" si="5"/>
        <v>20</v>
      </c>
      <c r="M5" s="43">
        <f t="shared" si="5"/>
        <v>20</v>
      </c>
      <c r="N5" s="43">
        <f t="shared" si="5"/>
        <v>20</v>
      </c>
      <c r="O5" s="43">
        <f t="shared" si="5"/>
        <v>20</v>
      </c>
      <c r="P5" s="43">
        <f t="shared" si="5"/>
        <v>20</v>
      </c>
    </row>
    <row r="6" spans="1:16">
      <c r="A6" s="19" t="s">
        <v>22</v>
      </c>
      <c r="B6" s="188">
        <v>11</v>
      </c>
      <c r="C6" s="34">
        <v>10</v>
      </c>
      <c r="D6" s="3" t="s">
        <v>23</v>
      </c>
      <c r="E6" s="3">
        <v>9</v>
      </c>
      <c r="F6" s="3">
        <v>7</v>
      </c>
      <c r="G6" s="3">
        <v>11</v>
      </c>
      <c r="H6" s="1">
        <v>5</v>
      </c>
      <c r="I6" s="43">
        <f>I4/I5</f>
        <v>2.3809523809523809</v>
      </c>
      <c r="J6" s="43">
        <f t="shared" ref="J6:L6" si="6">J4/J5</f>
        <v>4.7619047619047619</v>
      </c>
      <c r="K6" s="43">
        <f t="shared" si="6"/>
        <v>7.1428571428571432</v>
      </c>
      <c r="L6" s="43">
        <f t="shared" si="6"/>
        <v>9.5238095238095237</v>
      </c>
      <c r="M6" s="48">
        <f t="shared" ref="M6" si="7">M4/M5</f>
        <v>2.6785714285714284</v>
      </c>
      <c r="N6" s="48">
        <f t="shared" ref="N6" si="8">N4/N5</f>
        <v>3.5714285714285716</v>
      </c>
      <c r="O6" s="48">
        <f t="shared" ref="O6" si="9">O4/O5</f>
        <v>5.3571428571428568</v>
      </c>
      <c r="P6" s="48">
        <f t="shared" ref="P6" si="10">P4/P5</f>
        <v>7.1428571428571432</v>
      </c>
    </row>
    <row r="7" spans="1:16" hidden="1">
      <c r="A7" s="18" t="s">
        <v>24</v>
      </c>
      <c r="B7" s="188">
        <v>17</v>
      </c>
      <c r="C7" s="34">
        <v>17</v>
      </c>
      <c r="D7" s="3"/>
      <c r="E7" s="3">
        <v>17</v>
      </c>
      <c r="F7" s="3">
        <v>17</v>
      </c>
      <c r="G7" s="3">
        <v>17</v>
      </c>
      <c r="H7" s="1">
        <v>17</v>
      </c>
      <c r="I7" s="43">
        <f>60/5</f>
        <v>12</v>
      </c>
      <c r="J7" s="43">
        <f t="shared" ref="J7:P7" si="11">60/5</f>
        <v>12</v>
      </c>
      <c r="K7" s="43">
        <f t="shared" si="11"/>
        <v>12</v>
      </c>
      <c r="L7" s="43">
        <f t="shared" si="11"/>
        <v>12</v>
      </c>
      <c r="M7" s="43">
        <f t="shared" si="11"/>
        <v>12</v>
      </c>
      <c r="N7" s="43">
        <f t="shared" si="11"/>
        <v>12</v>
      </c>
      <c r="O7" s="43">
        <f t="shared" si="11"/>
        <v>12</v>
      </c>
      <c r="P7" s="43">
        <f t="shared" si="11"/>
        <v>12</v>
      </c>
    </row>
    <row r="8" spans="1:16">
      <c r="A8" s="19" t="s">
        <v>25</v>
      </c>
      <c r="B8" s="188">
        <v>11</v>
      </c>
      <c r="C8" s="34">
        <v>11</v>
      </c>
      <c r="D8" s="3" t="s">
        <v>26</v>
      </c>
      <c r="E8" s="3">
        <v>9</v>
      </c>
      <c r="F8" s="3">
        <v>7</v>
      </c>
      <c r="G8" s="3">
        <v>11</v>
      </c>
      <c r="H8" s="1">
        <v>5</v>
      </c>
      <c r="I8" s="43">
        <f>I4/I7</f>
        <v>3.9682539682539684</v>
      </c>
      <c r="J8" s="43">
        <f t="shared" ref="J8:L8" si="12">J4/J7</f>
        <v>7.9365079365079367</v>
      </c>
      <c r="K8" s="43">
        <f t="shared" si="12"/>
        <v>11.904761904761905</v>
      </c>
      <c r="L8" s="43">
        <f t="shared" si="12"/>
        <v>15.873015873015873</v>
      </c>
      <c r="M8" s="43">
        <f t="shared" ref="M8" si="13">M4/M7</f>
        <v>4.4642857142857144</v>
      </c>
      <c r="N8" s="43">
        <f t="shared" ref="N8" si="14">N4/N7</f>
        <v>5.9523809523809526</v>
      </c>
      <c r="O8" s="43">
        <f t="shared" ref="O8" si="15">O4/O7</f>
        <v>8.9285714285714288</v>
      </c>
      <c r="P8" s="43">
        <f t="shared" ref="P8" si="16">P4/P7</f>
        <v>11.904761904761905</v>
      </c>
    </row>
    <row r="9" spans="1:16" hidden="1">
      <c r="A9" s="18" t="s">
        <v>27</v>
      </c>
      <c r="B9" s="188">
        <v>4</v>
      </c>
      <c r="C9" s="34">
        <v>4</v>
      </c>
      <c r="D9" s="3"/>
      <c r="E9" s="3">
        <v>4</v>
      </c>
      <c r="F9" s="3">
        <v>4</v>
      </c>
      <c r="G9" s="3">
        <v>4</v>
      </c>
      <c r="H9" s="1">
        <v>4</v>
      </c>
      <c r="I9" s="43">
        <f>60/15</f>
        <v>4</v>
      </c>
      <c r="J9" s="43">
        <f t="shared" ref="J9:P9" si="17">60/15</f>
        <v>4</v>
      </c>
      <c r="K9" s="43">
        <f t="shared" si="17"/>
        <v>4</v>
      </c>
      <c r="L9" s="43">
        <f t="shared" si="17"/>
        <v>4</v>
      </c>
      <c r="M9" s="43">
        <f t="shared" si="17"/>
        <v>4</v>
      </c>
      <c r="N9" s="43">
        <f t="shared" si="17"/>
        <v>4</v>
      </c>
      <c r="O9" s="43">
        <f t="shared" si="17"/>
        <v>4</v>
      </c>
      <c r="P9" s="43">
        <f t="shared" si="17"/>
        <v>4</v>
      </c>
    </row>
    <row r="10" spans="1:16">
      <c r="A10" s="19" t="s">
        <v>28</v>
      </c>
      <c r="B10" s="188">
        <v>48</v>
      </c>
      <c r="C10" s="34">
        <v>48</v>
      </c>
      <c r="D10" s="3"/>
      <c r="E10" s="3">
        <v>36</v>
      </c>
      <c r="F10" s="3">
        <v>29</v>
      </c>
      <c r="G10" s="3">
        <v>48</v>
      </c>
      <c r="H10" s="1">
        <v>18</v>
      </c>
      <c r="I10" s="43">
        <f t="shared" ref="I10:O10" si="18">I4/I9</f>
        <v>11.904761904761905</v>
      </c>
      <c r="J10" s="43">
        <f t="shared" si="18"/>
        <v>23.80952380952381</v>
      </c>
      <c r="K10" s="43">
        <f t="shared" si="18"/>
        <v>35.714285714285715</v>
      </c>
      <c r="L10" s="43">
        <f t="shared" si="18"/>
        <v>47.61904761904762</v>
      </c>
      <c r="M10" s="43">
        <f t="shared" si="18"/>
        <v>13.392857142857142</v>
      </c>
      <c r="N10" s="43">
        <f t="shared" si="18"/>
        <v>17.857142857142858</v>
      </c>
      <c r="O10" s="43">
        <f t="shared" si="18"/>
        <v>26.785714285714285</v>
      </c>
      <c r="P10" s="43">
        <f>P4/P9</f>
        <v>35.714285714285715</v>
      </c>
    </row>
    <row r="11" spans="1:16" hidden="1">
      <c r="A11" s="18" t="s">
        <v>29</v>
      </c>
      <c r="B11" s="188">
        <v>25.5</v>
      </c>
      <c r="C11" s="34">
        <v>25.5</v>
      </c>
      <c r="D11" s="3"/>
      <c r="E11" s="3">
        <v>25.5</v>
      </c>
      <c r="F11" s="3">
        <v>25.5</v>
      </c>
      <c r="G11" s="3">
        <v>25.5</v>
      </c>
      <c r="H11" s="1">
        <v>25.5</v>
      </c>
      <c r="I11" s="43">
        <f t="shared" ref="I11:O11" si="19">60/1.5</f>
        <v>40</v>
      </c>
      <c r="J11" s="43">
        <f t="shared" si="19"/>
        <v>40</v>
      </c>
      <c r="K11" s="43">
        <f t="shared" si="19"/>
        <v>40</v>
      </c>
      <c r="L11" s="43">
        <f t="shared" si="19"/>
        <v>40</v>
      </c>
      <c r="M11" s="43">
        <f t="shared" si="19"/>
        <v>40</v>
      </c>
      <c r="N11" s="43">
        <f t="shared" si="19"/>
        <v>40</v>
      </c>
      <c r="O11" s="43">
        <f t="shared" si="19"/>
        <v>40</v>
      </c>
      <c r="P11" s="43">
        <f>60/1.5</f>
        <v>40</v>
      </c>
    </row>
    <row r="12" spans="1:16">
      <c r="A12" s="19" t="s">
        <v>30</v>
      </c>
      <c r="B12" s="188">
        <v>8</v>
      </c>
      <c r="C12" s="34">
        <v>6</v>
      </c>
      <c r="D12" s="3"/>
      <c r="E12" s="3">
        <v>6</v>
      </c>
      <c r="F12" s="3">
        <v>5</v>
      </c>
      <c r="G12" s="3">
        <v>8</v>
      </c>
      <c r="H12" s="1">
        <v>3</v>
      </c>
      <c r="I12" s="48">
        <f>I4/I11</f>
        <v>1.1904761904761905</v>
      </c>
      <c r="J12" s="48">
        <f t="shared" ref="J12:L12" si="20">J4/J11</f>
        <v>2.3809523809523809</v>
      </c>
      <c r="K12" s="48">
        <f t="shared" si="20"/>
        <v>3.5714285714285716</v>
      </c>
      <c r="L12" s="48">
        <f t="shared" si="20"/>
        <v>4.7619047619047619</v>
      </c>
      <c r="M12" s="48">
        <f t="shared" ref="M12" si="21">M4/M11</f>
        <v>1.3392857142857142</v>
      </c>
      <c r="N12" s="48">
        <f t="shared" ref="N12" si="22">N4/N11</f>
        <v>1.7857142857142858</v>
      </c>
      <c r="O12" s="48">
        <f t="shared" ref="O12" si="23">O4/O11</f>
        <v>2.6785714285714284</v>
      </c>
      <c r="P12" s="48">
        <f t="shared" ref="P12" si="24">P4/P11</f>
        <v>3.5714285714285716</v>
      </c>
    </row>
    <row r="13" spans="1:16" hidden="1">
      <c r="A13" s="18" t="s">
        <v>31</v>
      </c>
      <c r="B13" s="188">
        <v>1.33</v>
      </c>
      <c r="C13" s="34">
        <v>1.33</v>
      </c>
      <c r="D13" s="3" t="s">
        <v>32</v>
      </c>
      <c r="E13" s="3">
        <v>1.33</v>
      </c>
      <c r="F13" s="3">
        <v>1.33</v>
      </c>
      <c r="G13" s="3">
        <v>1.33</v>
      </c>
      <c r="H13" s="1">
        <v>1.33</v>
      </c>
      <c r="I13" s="49">
        <v>1.4634146341463414</v>
      </c>
      <c r="J13" s="49">
        <v>1.4634146341463414</v>
      </c>
      <c r="K13" s="49">
        <v>1.4634146341463414</v>
      </c>
      <c r="L13" s="49">
        <v>1.4634146341463414</v>
      </c>
      <c r="M13" s="49">
        <v>1.4634146341463414</v>
      </c>
      <c r="N13" s="49">
        <v>1.4634146341463414</v>
      </c>
      <c r="O13" s="49">
        <v>1.4634146341463414</v>
      </c>
      <c r="P13" s="49">
        <v>1.4634146341463414</v>
      </c>
    </row>
    <row r="14" spans="1:16">
      <c r="A14" s="19" t="s">
        <v>33</v>
      </c>
      <c r="B14" s="188">
        <v>146</v>
      </c>
      <c r="C14" s="34">
        <v>146</v>
      </c>
      <c r="D14" s="3"/>
      <c r="E14" s="3">
        <v>110</v>
      </c>
      <c r="F14" s="3">
        <v>88</v>
      </c>
      <c r="G14" s="3">
        <v>146</v>
      </c>
      <c r="H14" s="1">
        <v>55</v>
      </c>
      <c r="I14" s="43">
        <f>I4/I13</f>
        <v>32.539682539682545</v>
      </c>
      <c r="J14" s="43">
        <f t="shared" ref="J14:L14" si="25">J4/J13</f>
        <v>65.07936507936509</v>
      </c>
      <c r="K14" s="43">
        <f t="shared" si="25"/>
        <v>97.61904761904762</v>
      </c>
      <c r="L14" s="43">
        <f t="shared" si="25"/>
        <v>130.15873015873018</v>
      </c>
      <c r="M14" s="43">
        <f t="shared" ref="M14" si="26">M4/M13</f>
        <v>36.607142857142854</v>
      </c>
      <c r="N14" s="43">
        <f t="shared" ref="N14" si="27">N4/N13</f>
        <v>48.80952380952381</v>
      </c>
      <c r="O14" s="43">
        <f t="shared" ref="O14" si="28">O4/O13</f>
        <v>73.214285714285708</v>
      </c>
      <c r="P14" s="43">
        <f t="shared" ref="P14" si="29">P4/P13</f>
        <v>97.61904761904762</v>
      </c>
    </row>
    <row r="15" spans="1:16">
      <c r="A15" s="14" t="s">
        <v>34</v>
      </c>
      <c r="B15" s="15">
        <v>3</v>
      </c>
      <c r="C15" s="35">
        <v>3</v>
      </c>
      <c r="D15" s="16"/>
      <c r="E15" s="16">
        <v>2.5</v>
      </c>
      <c r="F15" s="16">
        <v>2</v>
      </c>
      <c r="G15" s="16">
        <v>3</v>
      </c>
      <c r="H15" s="17">
        <v>1.2</v>
      </c>
      <c r="I15" s="44"/>
      <c r="J15" s="44"/>
      <c r="K15" s="44"/>
      <c r="L15" s="35"/>
      <c r="M15" s="16"/>
      <c r="N15" s="16"/>
      <c r="O15" s="16"/>
      <c r="P15" s="16"/>
    </row>
    <row r="16" spans="1:16">
      <c r="A16" s="18" t="s">
        <v>35</v>
      </c>
      <c r="B16" s="190">
        <v>11</v>
      </c>
      <c r="C16" s="36">
        <v>16</v>
      </c>
      <c r="D16" s="4" t="s">
        <v>36</v>
      </c>
      <c r="E16" s="4">
        <v>9</v>
      </c>
      <c r="F16" s="4">
        <v>7</v>
      </c>
      <c r="G16" s="4">
        <v>11</v>
      </c>
      <c r="H16" s="2">
        <v>5</v>
      </c>
      <c r="I16" s="45"/>
      <c r="J16" s="45"/>
      <c r="K16" s="45"/>
      <c r="L16" s="36"/>
      <c r="M16" s="4"/>
      <c r="N16" s="4"/>
      <c r="O16" s="4"/>
      <c r="P16" s="4"/>
    </row>
    <row r="17" spans="1:16">
      <c r="A17" s="18" t="s">
        <v>37</v>
      </c>
      <c r="B17" s="190">
        <v>8</v>
      </c>
      <c r="C17" s="36">
        <v>6</v>
      </c>
      <c r="D17" s="4" t="s">
        <v>38</v>
      </c>
      <c r="E17" s="4">
        <v>6</v>
      </c>
      <c r="F17" s="4">
        <v>5</v>
      </c>
      <c r="G17" s="4">
        <v>8</v>
      </c>
      <c r="H17" s="2">
        <v>3</v>
      </c>
      <c r="I17" s="45"/>
      <c r="J17" s="45"/>
      <c r="K17" s="45"/>
      <c r="L17" s="36"/>
      <c r="M17" s="4"/>
      <c r="N17" s="4"/>
      <c r="O17" s="4"/>
      <c r="P17" s="4"/>
    </row>
    <row r="18" spans="1:16">
      <c r="A18" s="18" t="s">
        <v>39</v>
      </c>
      <c r="B18" s="190"/>
      <c r="C18" s="36">
        <v>1</v>
      </c>
      <c r="D18" s="4"/>
      <c r="E18" s="4"/>
      <c r="F18" s="4"/>
      <c r="G18" s="4"/>
      <c r="H18" s="2"/>
      <c r="I18" s="45"/>
      <c r="J18" s="45"/>
      <c r="K18" s="45"/>
      <c r="L18" s="36"/>
      <c r="M18" s="4"/>
      <c r="N18" s="4"/>
      <c r="O18" s="4"/>
      <c r="P18" s="4"/>
    </row>
    <row r="19" spans="1:16">
      <c r="A19" s="18" t="s">
        <v>40</v>
      </c>
      <c r="B19" s="190">
        <v>11</v>
      </c>
      <c r="C19" s="36">
        <v>10</v>
      </c>
      <c r="D19" s="4"/>
      <c r="E19" s="4">
        <v>9</v>
      </c>
      <c r="F19" s="4">
        <v>7</v>
      </c>
      <c r="G19" s="4">
        <v>11</v>
      </c>
      <c r="H19" s="2">
        <v>5</v>
      </c>
      <c r="I19" s="45"/>
      <c r="J19" s="45"/>
      <c r="K19" s="45"/>
      <c r="L19" s="36"/>
      <c r="M19" s="4"/>
      <c r="N19" s="4"/>
      <c r="O19" s="4"/>
      <c r="P19" s="4"/>
    </row>
    <row r="20" spans="1:16">
      <c r="A20" s="18" t="s">
        <v>41</v>
      </c>
      <c r="B20" s="190">
        <v>2</v>
      </c>
      <c r="C20" s="36">
        <v>2</v>
      </c>
      <c r="D20" s="4"/>
      <c r="E20" s="4">
        <v>2</v>
      </c>
      <c r="F20" s="4">
        <v>2</v>
      </c>
      <c r="G20" s="4">
        <v>2</v>
      </c>
      <c r="H20" s="2">
        <v>2</v>
      </c>
      <c r="I20" s="45"/>
      <c r="J20" s="45"/>
      <c r="K20" s="45"/>
      <c r="L20" s="36"/>
      <c r="M20" s="4"/>
      <c r="N20" s="4"/>
      <c r="O20" s="4"/>
      <c r="P20" s="4"/>
    </row>
    <row r="21" spans="1:16">
      <c r="A21" s="18" t="s">
        <v>42</v>
      </c>
      <c r="B21" s="190">
        <v>4</v>
      </c>
      <c r="C21" s="36">
        <v>3</v>
      </c>
      <c r="D21" s="4"/>
      <c r="E21" s="4">
        <v>3</v>
      </c>
      <c r="F21" s="4">
        <v>2</v>
      </c>
      <c r="G21" s="4">
        <v>4</v>
      </c>
      <c r="H21" s="2">
        <v>2</v>
      </c>
      <c r="I21" s="45"/>
      <c r="J21" s="45"/>
      <c r="K21" s="45"/>
      <c r="L21" s="36"/>
      <c r="M21" s="4"/>
      <c r="N21" s="4"/>
      <c r="O21" s="4"/>
      <c r="P21" s="4"/>
    </row>
    <row r="22" spans="1:16">
      <c r="A22" s="18" t="s">
        <v>43</v>
      </c>
      <c r="B22" s="190">
        <v>3</v>
      </c>
      <c r="C22" s="36">
        <v>3</v>
      </c>
      <c r="D22" s="4"/>
      <c r="E22" s="4">
        <v>2</v>
      </c>
      <c r="F22" s="4">
        <v>2</v>
      </c>
      <c r="G22" s="4">
        <v>3</v>
      </c>
      <c r="H22" s="2">
        <v>2</v>
      </c>
      <c r="I22" s="45"/>
      <c r="J22" s="45"/>
      <c r="K22" s="45"/>
      <c r="L22" s="36"/>
      <c r="M22" s="4"/>
      <c r="N22" s="4"/>
      <c r="O22" s="4"/>
      <c r="P22" s="4"/>
    </row>
    <row r="23" spans="1:16">
      <c r="A23" s="18" t="s">
        <v>44</v>
      </c>
      <c r="B23" s="190"/>
      <c r="C23" s="36">
        <v>3</v>
      </c>
      <c r="D23" s="4"/>
      <c r="E23" s="4"/>
      <c r="F23" s="4"/>
      <c r="G23" s="4"/>
      <c r="H23" s="2"/>
      <c r="I23" s="45"/>
      <c r="J23" s="45"/>
      <c r="K23" s="45"/>
      <c r="L23" s="36"/>
      <c r="M23" s="4"/>
      <c r="N23" s="4"/>
      <c r="O23" s="4"/>
      <c r="P23" s="4"/>
    </row>
    <row r="24" spans="1:16">
      <c r="A24" s="18" t="s">
        <v>45</v>
      </c>
      <c r="B24" s="190"/>
      <c r="C24" s="36">
        <v>2</v>
      </c>
      <c r="D24" s="4"/>
      <c r="E24" s="4"/>
      <c r="F24" s="4"/>
      <c r="G24" s="4"/>
      <c r="H24" s="2"/>
      <c r="I24" s="45"/>
      <c r="J24" s="45"/>
      <c r="K24" s="45"/>
      <c r="L24" s="36"/>
      <c r="M24" s="4"/>
      <c r="N24" s="4"/>
      <c r="O24" s="4"/>
      <c r="P24" s="4"/>
    </row>
    <row r="25" spans="1:16">
      <c r="A25" s="18" t="s">
        <v>46</v>
      </c>
      <c r="B25" s="190"/>
      <c r="C25" s="36">
        <v>2</v>
      </c>
      <c r="D25" s="4"/>
      <c r="E25" s="4"/>
      <c r="F25" s="4"/>
      <c r="G25" s="4"/>
      <c r="H25" s="2"/>
      <c r="I25" s="45"/>
      <c r="J25" s="45"/>
      <c r="K25" s="45"/>
      <c r="L25" s="36"/>
      <c r="M25" s="4"/>
      <c r="N25" s="4"/>
      <c r="O25" s="4"/>
      <c r="P25" s="4"/>
    </row>
    <row r="26" spans="1:16">
      <c r="A26" s="18" t="s">
        <v>47</v>
      </c>
      <c r="B26" s="190"/>
      <c r="C26" s="36">
        <v>1</v>
      </c>
      <c r="D26" s="4"/>
      <c r="E26" s="4"/>
      <c r="F26" s="4"/>
      <c r="G26" s="4"/>
      <c r="H26" s="2"/>
      <c r="I26" s="45"/>
      <c r="J26" s="45"/>
      <c r="K26" s="45"/>
      <c r="L26" s="36"/>
      <c r="M26" s="4"/>
      <c r="N26" s="4"/>
      <c r="O26" s="4"/>
      <c r="P26" s="4"/>
    </row>
    <row r="27" spans="1:16">
      <c r="A27" s="18" t="s">
        <v>48</v>
      </c>
      <c r="B27" s="190">
        <v>2</v>
      </c>
      <c r="C27" s="36">
        <v>2</v>
      </c>
      <c r="D27" s="4"/>
      <c r="E27" s="4">
        <v>2</v>
      </c>
      <c r="F27" s="4">
        <v>2</v>
      </c>
      <c r="G27" s="4">
        <v>2</v>
      </c>
      <c r="H27" s="2">
        <v>2</v>
      </c>
      <c r="I27" s="45"/>
      <c r="J27" s="45"/>
      <c r="K27" s="45"/>
      <c r="L27" s="36"/>
      <c r="M27" s="4"/>
      <c r="N27" s="4"/>
      <c r="O27" s="4"/>
      <c r="P27" s="4"/>
    </row>
    <row r="28" spans="1:16">
      <c r="A28" s="19" t="s">
        <v>49</v>
      </c>
      <c r="B28" s="8">
        <f>SUM(B16:B27)</f>
        <v>41</v>
      </c>
      <c r="C28" s="37">
        <f>SUM(C16:C27)</f>
        <v>51</v>
      </c>
      <c r="D28" s="9"/>
      <c r="E28" s="9">
        <f t="shared" ref="E28:F28" si="30">SUM(E16:E27)</f>
        <v>33</v>
      </c>
      <c r="F28" s="9">
        <f t="shared" si="30"/>
        <v>27</v>
      </c>
      <c r="G28" s="9">
        <f>SUM(G16:G27)</f>
        <v>41</v>
      </c>
      <c r="H28" s="10">
        <f>SUM(H16:H27)</f>
        <v>21</v>
      </c>
      <c r="I28" s="46"/>
      <c r="J28" s="46"/>
      <c r="K28" s="46"/>
      <c r="L28" s="37"/>
      <c r="M28" s="9"/>
      <c r="N28" s="9"/>
      <c r="O28" s="9"/>
      <c r="P28" s="9"/>
    </row>
    <row r="29" spans="1:16" ht="15" thickBot="1">
      <c r="A29" s="20" t="s">
        <v>50</v>
      </c>
      <c r="B29" s="11"/>
      <c r="C29" s="38"/>
      <c r="D29" s="12"/>
      <c r="E29" s="12">
        <f>E28*2</f>
        <v>66</v>
      </c>
      <c r="F29" s="12"/>
      <c r="G29" s="12"/>
      <c r="H29" s="13"/>
      <c r="I29" s="47"/>
      <c r="J29" s="47"/>
      <c r="K29" s="47"/>
      <c r="L29" s="38"/>
      <c r="M29" s="12"/>
      <c r="N29" s="12"/>
      <c r="O29" s="12"/>
      <c r="P29" s="12"/>
    </row>
    <row r="30" spans="1:16">
      <c r="A30" s="30" t="s">
        <v>51</v>
      </c>
      <c r="C30" s="39"/>
      <c r="I30" s="39"/>
      <c r="J30" s="39"/>
      <c r="K30" s="39"/>
      <c r="L30" s="39"/>
    </row>
    <row r="31" spans="1:16">
      <c r="A31" s="18" t="s">
        <v>52</v>
      </c>
      <c r="B31" s="190">
        <v>8</v>
      </c>
      <c r="C31" s="36">
        <v>8</v>
      </c>
      <c r="D31" s="31" t="s">
        <v>53</v>
      </c>
      <c r="E31" s="4">
        <v>6</v>
      </c>
      <c r="F31" s="4">
        <v>5</v>
      </c>
      <c r="G31" s="4">
        <v>8</v>
      </c>
      <c r="H31" s="2">
        <v>3</v>
      </c>
      <c r="I31" s="45"/>
      <c r="J31" s="45"/>
      <c r="K31" s="45"/>
      <c r="L31" s="36"/>
      <c r="M31" s="4"/>
      <c r="N31" s="4"/>
      <c r="O31" s="4"/>
      <c r="P31" s="4"/>
    </row>
    <row r="32" spans="1:16">
      <c r="A32" t="s">
        <v>54</v>
      </c>
    </row>
    <row r="33" spans="1:1">
      <c r="A33" t="s">
        <v>55</v>
      </c>
    </row>
    <row r="34" spans="1:1">
      <c r="A34" s="50" t="s">
        <v>56</v>
      </c>
    </row>
  </sheetData>
  <mergeCells count="1">
    <mergeCell ref="A1:A2"/>
  </mergeCells>
  <phoneticPr fontId="4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333D7-B9B8-4B85-944A-F47106AF35BE}">
  <dimension ref="B1:AK37"/>
  <sheetViews>
    <sheetView zoomScale="85" zoomScaleNormal="85" workbookViewId="0">
      <pane xSplit="2" ySplit="4" topLeftCell="T5" activePane="bottomRight" state="frozen"/>
      <selection pane="bottomRight" activeCell="K19" sqref="K19"/>
      <selection pane="bottomLeft" activeCell="K19" sqref="K19"/>
      <selection pane="topRight" activeCell="K19" sqref="K19"/>
    </sheetView>
  </sheetViews>
  <sheetFormatPr defaultRowHeight="14.45"/>
  <cols>
    <col min="1" max="1" width="2.28515625" customWidth="1"/>
    <col min="2" max="2" width="35.7109375" bestFit="1" customWidth="1"/>
    <col min="3" max="4" width="19.7109375" hidden="1" customWidth="1"/>
    <col min="5" max="9" width="15.28515625" hidden="1" customWidth="1"/>
    <col min="10" max="13" width="12.7109375" hidden="1" customWidth="1"/>
    <col min="14" max="14" width="14.7109375" style="28" hidden="1" customWidth="1"/>
    <col min="15" max="19" width="12.7109375" hidden="1" customWidth="1"/>
    <col min="20" max="21" width="15.7109375" style="28" bestFit="1" customWidth="1"/>
    <col min="22" max="22" width="8.85546875" style="72"/>
    <col min="23" max="24" width="15.7109375" style="28" bestFit="1" customWidth="1"/>
    <col min="25" max="25" width="8.85546875" style="70"/>
    <col min="26" max="26" width="14.140625" bestFit="1" customWidth="1"/>
    <col min="27" max="27" width="13.5703125" bestFit="1" customWidth="1"/>
    <col min="28" max="28" width="14.140625" bestFit="1" customWidth="1"/>
    <col min="29" max="29" width="13.5703125" bestFit="1" customWidth="1"/>
    <col min="30" max="30" width="14.140625" bestFit="1" customWidth="1"/>
    <col min="31" max="31" width="13.5703125" bestFit="1" customWidth="1"/>
    <col min="32" max="32" width="14.140625" bestFit="1" customWidth="1"/>
    <col min="33" max="33" width="12.7109375" customWidth="1"/>
    <col min="34" max="37" width="12.7109375" hidden="1" customWidth="1"/>
    <col min="38" max="38" width="6.42578125" customWidth="1"/>
  </cols>
  <sheetData>
    <row r="1" spans="2:37" ht="9" customHeight="1" thickBot="1"/>
    <row r="2" spans="2:37" s="86" customFormat="1" ht="20.45" hidden="1" customHeight="1" thickBot="1">
      <c r="B2" s="137"/>
      <c r="N2" s="138" t="s">
        <v>57</v>
      </c>
      <c r="O2" s="139"/>
      <c r="P2" s="140"/>
      <c r="Q2" s="140"/>
      <c r="R2" s="140"/>
      <c r="S2" s="141"/>
      <c r="T2" s="194" t="s">
        <v>58</v>
      </c>
      <c r="U2" s="195"/>
      <c r="V2" s="196"/>
      <c r="W2" s="197" t="s">
        <v>59</v>
      </c>
      <c r="X2" s="198"/>
      <c r="Y2" s="199"/>
      <c r="Z2" s="200" t="s">
        <v>1</v>
      </c>
      <c r="AA2" s="200"/>
      <c r="AB2" s="200"/>
      <c r="AC2" s="200"/>
      <c r="AD2" s="200"/>
      <c r="AE2" s="200"/>
      <c r="AF2" s="200"/>
      <c r="AG2" s="188"/>
      <c r="AH2" s="201" t="s">
        <v>60</v>
      </c>
      <c r="AI2" s="201"/>
      <c r="AJ2" s="201"/>
      <c r="AK2" s="201"/>
    </row>
    <row r="3" spans="2:37" s="54" customFormat="1" ht="28.15" customHeight="1" thickBot="1">
      <c r="B3" s="192" t="s">
        <v>0</v>
      </c>
      <c r="C3" s="51" t="s">
        <v>1</v>
      </c>
      <c r="D3" s="51" t="s">
        <v>1</v>
      </c>
      <c r="E3" s="52"/>
      <c r="F3" s="52" t="s">
        <v>2</v>
      </c>
      <c r="G3" s="52" t="s">
        <v>1</v>
      </c>
      <c r="H3" s="52" t="s">
        <v>3</v>
      </c>
      <c r="I3" s="53" t="s">
        <v>4</v>
      </c>
      <c r="J3" s="52" t="s">
        <v>5</v>
      </c>
      <c r="K3" s="52" t="s">
        <v>6</v>
      </c>
      <c r="L3" s="52" t="s">
        <v>7</v>
      </c>
      <c r="M3" s="87"/>
      <c r="N3" s="142" t="s">
        <v>1</v>
      </c>
      <c r="O3" s="143" t="s">
        <v>8</v>
      </c>
      <c r="P3" s="144" t="s">
        <v>9</v>
      </c>
      <c r="Q3" s="144" t="s">
        <v>10</v>
      </c>
      <c r="R3" s="144" t="s">
        <v>11</v>
      </c>
      <c r="S3" s="145" t="s">
        <v>12</v>
      </c>
      <c r="T3" s="146" t="s">
        <v>61</v>
      </c>
      <c r="U3" s="147" t="s">
        <v>62</v>
      </c>
      <c r="V3" s="148" t="s">
        <v>63</v>
      </c>
      <c r="W3" s="131" t="s">
        <v>61</v>
      </c>
      <c r="X3" s="67" t="s">
        <v>64</v>
      </c>
      <c r="Y3" s="84" t="s">
        <v>63</v>
      </c>
      <c r="Z3" s="202" t="s">
        <v>65</v>
      </c>
      <c r="AA3" s="202"/>
      <c r="AB3" s="202" t="s">
        <v>66</v>
      </c>
      <c r="AC3" s="202"/>
      <c r="AD3" s="202" t="s">
        <v>67</v>
      </c>
      <c r="AE3" s="202"/>
      <c r="AF3" s="202" t="s">
        <v>68</v>
      </c>
      <c r="AG3" s="202"/>
      <c r="AH3" s="52" t="s">
        <v>65</v>
      </c>
      <c r="AI3" s="52" t="s">
        <v>66</v>
      </c>
      <c r="AJ3" s="52" t="s">
        <v>67</v>
      </c>
      <c r="AK3" s="52" t="s">
        <v>68</v>
      </c>
    </row>
    <row r="4" spans="2:37" ht="15" thickBot="1">
      <c r="B4" s="193"/>
      <c r="C4" s="5" t="s">
        <v>13</v>
      </c>
      <c r="D4" s="5" t="s">
        <v>13</v>
      </c>
      <c r="E4" s="6"/>
      <c r="F4" s="6" t="s">
        <v>14</v>
      </c>
      <c r="G4" s="6" t="s">
        <v>15</v>
      </c>
      <c r="H4" s="6" t="s">
        <v>16</v>
      </c>
      <c r="I4" s="7" t="s">
        <v>17</v>
      </c>
      <c r="J4" s="40">
        <v>10.5</v>
      </c>
      <c r="K4" s="40">
        <v>10.5</v>
      </c>
      <c r="L4" s="40">
        <v>10.5</v>
      </c>
      <c r="M4" s="88"/>
      <c r="N4" s="111">
        <v>10.5</v>
      </c>
      <c r="O4" s="45">
        <v>10.5</v>
      </c>
      <c r="P4" s="190">
        <v>14</v>
      </c>
      <c r="Q4" s="190">
        <v>14</v>
      </c>
      <c r="R4" s="190">
        <v>14</v>
      </c>
      <c r="S4" s="112">
        <v>14</v>
      </c>
      <c r="T4" s="117">
        <v>7.5</v>
      </c>
      <c r="U4" s="107">
        <v>3.5</v>
      </c>
      <c r="V4" s="1">
        <f>T4+U4</f>
        <v>11</v>
      </c>
      <c r="W4" s="132">
        <v>7</v>
      </c>
      <c r="X4" s="107">
        <v>7</v>
      </c>
      <c r="Y4" s="113">
        <f>W4+X4</f>
        <v>14</v>
      </c>
      <c r="Z4" s="122">
        <v>7.5</v>
      </c>
      <c r="AA4" s="122">
        <v>3.5</v>
      </c>
      <c r="AB4" s="122">
        <v>7.5</v>
      </c>
      <c r="AC4" s="122">
        <v>3.5</v>
      </c>
      <c r="AD4" s="122">
        <v>7.5</v>
      </c>
      <c r="AE4" s="122">
        <v>3.5</v>
      </c>
      <c r="AF4" s="122">
        <v>7.5</v>
      </c>
      <c r="AG4" s="122">
        <v>3.5</v>
      </c>
      <c r="AH4" s="119">
        <v>14</v>
      </c>
      <c r="AI4" s="119">
        <v>14</v>
      </c>
      <c r="AJ4" s="119">
        <v>14</v>
      </c>
      <c r="AK4" s="119">
        <v>14</v>
      </c>
    </row>
    <row r="5" spans="2:37" ht="15" thickBot="1">
      <c r="B5" s="55"/>
      <c r="C5" s="56"/>
      <c r="D5" s="56"/>
      <c r="E5" s="57"/>
      <c r="F5" s="57"/>
      <c r="G5" s="57"/>
      <c r="H5" s="57"/>
      <c r="I5" s="58"/>
      <c r="J5" s="59"/>
      <c r="K5" s="59"/>
      <c r="L5" s="59"/>
      <c r="M5" s="89"/>
      <c r="N5" s="111"/>
      <c r="O5" s="45"/>
      <c r="P5" s="190"/>
      <c r="Q5" s="190"/>
      <c r="R5" s="190"/>
      <c r="S5" s="112"/>
      <c r="T5" s="117" t="s">
        <v>69</v>
      </c>
      <c r="U5" s="107" t="s">
        <v>70</v>
      </c>
      <c r="V5" s="1"/>
      <c r="W5" s="132" t="s">
        <v>71</v>
      </c>
      <c r="X5" s="107" t="s">
        <v>72</v>
      </c>
      <c r="Y5" s="113"/>
      <c r="Z5" s="36" t="s">
        <v>69</v>
      </c>
      <c r="AA5" s="36" t="s">
        <v>70</v>
      </c>
      <c r="AB5" s="36" t="s">
        <v>69</v>
      </c>
      <c r="AC5" s="36" t="s">
        <v>70</v>
      </c>
      <c r="AD5" s="36" t="s">
        <v>69</v>
      </c>
      <c r="AE5" s="36" t="s">
        <v>70</v>
      </c>
      <c r="AF5" s="36" t="s">
        <v>69</v>
      </c>
      <c r="AG5" s="36" t="s">
        <v>70</v>
      </c>
      <c r="AH5" s="57"/>
      <c r="AI5" s="57"/>
      <c r="AJ5" s="57"/>
      <c r="AK5" s="57"/>
    </row>
    <row r="6" spans="2:37" s="28" customFormat="1">
      <c r="B6" s="24" t="s">
        <v>18</v>
      </c>
      <c r="C6" s="25">
        <v>2000</v>
      </c>
      <c r="D6" s="32">
        <v>1848</v>
      </c>
      <c r="E6" s="26"/>
      <c r="F6" s="26">
        <v>2000</v>
      </c>
      <c r="G6" s="26">
        <v>1200</v>
      </c>
      <c r="H6" s="26">
        <v>2000</v>
      </c>
      <c r="I6" s="27">
        <v>504</v>
      </c>
      <c r="J6" s="41">
        <v>750</v>
      </c>
      <c r="K6" s="41">
        <v>1000</v>
      </c>
      <c r="L6" s="41">
        <v>1500</v>
      </c>
      <c r="M6" s="90"/>
      <c r="N6" s="97">
        <v>1848</v>
      </c>
      <c r="O6" s="64">
        <v>2000</v>
      </c>
      <c r="P6" s="69">
        <v>750</v>
      </c>
      <c r="Q6" s="69">
        <v>1000</v>
      </c>
      <c r="R6" s="69">
        <v>1500</v>
      </c>
      <c r="S6" s="113">
        <v>2000</v>
      </c>
      <c r="T6" s="118">
        <f>T4*T7</f>
        <v>900</v>
      </c>
      <c r="U6" s="69">
        <f>U7*U4</f>
        <v>595</v>
      </c>
      <c r="V6" s="101">
        <f t="shared" ref="V6" si="0">T6+U6</f>
        <v>1495</v>
      </c>
      <c r="W6" s="133">
        <f>W4*W7</f>
        <v>840</v>
      </c>
      <c r="X6" s="69">
        <f>X7*X4</f>
        <v>1162</v>
      </c>
      <c r="Y6" s="120">
        <f>W6+X6</f>
        <v>2002</v>
      </c>
      <c r="Z6" s="69">
        <f>Z4*Z7</f>
        <v>300</v>
      </c>
      <c r="AA6" s="69">
        <f>AA7*AA4</f>
        <v>196</v>
      </c>
      <c r="AB6" s="69">
        <f>AB4*AB7</f>
        <v>300</v>
      </c>
      <c r="AC6" s="69">
        <f>AC7*AC4</f>
        <v>196</v>
      </c>
      <c r="AD6" s="69">
        <f>AD4*AD7</f>
        <v>900</v>
      </c>
      <c r="AE6" s="69">
        <f>AE7*AE4</f>
        <v>595</v>
      </c>
      <c r="AF6" s="62">
        <v>2000</v>
      </c>
      <c r="AG6" s="62"/>
      <c r="AH6" s="26">
        <v>500</v>
      </c>
      <c r="AI6" s="26">
        <v>1000</v>
      </c>
      <c r="AJ6" s="26">
        <v>1500</v>
      </c>
      <c r="AK6" s="26">
        <v>2000</v>
      </c>
    </row>
    <row r="7" spans="2:37">
      <c r="B7" s="29" t="s">
        <v>19</v>
      </c>
      <c r="C7" s="21">
        <v>190</v>
      </c>
      <c r="D7" s="33">
        <v>168</v>
      </c>
      <c r="E7" s="22"/>
      <c r="F7" s="22">
        <v>143</v>
      </c>
      <c r="G7" s="22">
        <v>114</v>
      </c>
      <c r="H7" s="22">
        <v>190</v>
      </c>
      <c r="I7" s="23">
        <v>72</v>
      </c>
      <c r="J7" s="42">
        <f>J6/J4</f>
        <v>71.428571428571431</v>
      </c>
      <c r="K7" s="42">
        <f>K6/K4</f>
        <v>95.238095238095241</v>
      </c>
      <c r="L7" s="42">
        <f>L6/L4</f>
        <v>142.85714285714286</v>
      </c>
      <c r="M7" s="91"/>
      <c r="N7" s="97">
        <v>168</v>
      </c>
      <c r="O7" s="43">
        <f>O6/O4</f>
        <v>190.47619047619048</v>
      </c>
      <c r="P7" s="34">
        <f>P6/P4</f>
        <v>53.571428571428569</v>
      </c>
      <c r="Q7" s="34">
        <f>Q6/Q4</f>
        <v>71.428571428571431</v>
      </c>
      <c r="R7" s="34">
        <f>R6/R4</f>
        <v>107.14285714285714</v>
      </c>
      <c r="S7" s="114">
        <f>S6/S4</f>
        <v>142.85714285714286</v>
      </c>
      <c r="T7" s="102">
        <v>120</v>
      </c>
      <c r="U7" s="62">
        <v>170</v>
      </c>
      <c r="V7" s="1"/>
      <c r="W7" s="64">
        <v>120</v>
      </c>
      <c r="X7" s="62">
        <v>166</v>
      </c>
      <c r="Y7" s="113"/>
      <c r="Z7" s="62">
        <v>40</v>
      </c>
      <c r="AA7" s="62">
        <v>56</v>
      </c>
      <c r="AB7" s="62">
        <v>40</v>
      </c>
      <c r="AC7" s="62">
        <v>56</v>
      </c>
      <c r="AD7" s="62">
        <v>120</v>
      </c>
      <c r="AE7" s="62">
        <v>170</v>
      </c>
      <c r="AF7" s="34">
        <f>AF6/AF4</f>
        <v>266.66666666666669</v>
      </c>
      <c r="AG7" s="34"/>
      <c r="AH7" s="42">
        <f>AH6/AH4</f>
        <v>35.714285714285715</v>
      </c>
      <c r="AI7" s="42">
        <f>AI6/AI4</f>
        <v>71.428571428571431</v>
      </c>
      <c r="AJ7" s="42">
        <f>AJ6/AJ4</f>
        <v>107.14285714285714</v>
      </c>
      <c r="AK7" s="42">
        <f>AK6/AK4</f>
        <v>142.85714285714286</v>
      </c>
    </row>
    <row r="8" spans="2:37" ht="14.45" hidden="1" customHeight="1">
      <c r="B8" s="18" t="s">
        <v>73</v>
      </c>
      <c r="C8" s="188">
        <v>17</v>
      </c>
      <c r="D8" s="34">
        <v>17</v>
      </c>
      <c r="E8" s="3" t="s">
        <v>21</v>
      </c>
      <c r="F8" s="3">
        <v>17</v>
      </c>
      <c r="G8" s="3">
        <v>17</v>
      </c>
      <c r="H8" s="3">
        <v>17</v>
      </c>
      <c r="I8" s="1">
        <v>17</v>
      </c>
      <c r="J8" s="43">
        <f>60/3</f>
        <v>20</v>
      </c>
      <c r="K8" s="43">
        <f t="shared" ref="K8:X8" si="1">60/3</f>
        <v>20</v>
      </c>
      <c r="L8" s="43">
        <f t="shared" si="1"/>
        <v>20</v>
      </c>
      <c r="M8" s="92"/>
      <c r="N8" s="97">
        <v>17</v>
      </c>
      <c r="O8" s="43">
        <f t="shared" si="1"/>
        <v>20</v>
      </c>
      <c r="P8" s="34">
        <f t="shared" si="1"/>
        <v>20</v>
      </c>
      <c r="Q8" s="34">
        <f t="shared" si="1"/>
        <v>20</v>
      </c>
      <c r="R8" s="34">
        <f t="shared" si="1"/>
        <v>20</v>
      </c>
      <c r="S8" s="114">
        <f t="shared" si="1"/>
        <v>20</v>
      </c>
      <c r="T8" s="102">
        <f t="shared" si="1"/>
        <v>20</v>
      </c>
      <c r="U8" s="62">
        <f t="shared" si="1"/>
        <v>20</v>
      </c>
      <c r="V8" s="1"/>
      <c r="W8" s="64">
        <f t="shared" si="1"/>
        <v>20</v>
      </c>
      <c r="X8" s="62">
        <f t="shared" si="1"/>
        <v>20</v>
      </c>
      <c r="Y8" s="113"/>
      <c r="Z8" s="62">
        <f t="shared" ref="Z8:AC8" si="2">60/3</f>
        <v>20</v>
      </c>
      <c r="AA8" s="62">
        <f t="shared" si="2"/>
        <v>20</v>
      </c>
      <c r="AB8" s="62">
        <f t="shared" si="2"/>
        <v>20</v>
      </c>
      <c r="AC8" s="62">
        <f t="shared" si="2"/>
        <v>20</v>
      </c>
      <c r="AD8" s="62">
        <f t="shared" ref="AD8:AE8" si="3">60/3</f>
        <v>20</v>
      </c>
      <c r="AE8" s="62">
        <f t="shared" si="3"/>
        <v>20</v>
      </c>
      <c r="AF8" s="34">
        <f t="shared" ref="AF8:AK8" si="4">60/3</f>
        <v>20</v>
      </c>
      <c r="AG8" s="34"/>
      <c r="AH8" s="43">
        <f t="shared" si="4"/>
        <v>20</v>
      </c>
      <c r="AI8" s="43">
        <f t="shared" si="4"/>
        <v>20</v>
      </c>
      <c r="AJ8" s="43">
        <f t="shared" si="4"/>
        <v>20</v>
      </c>
      <c r="AK8" s="43">
        <f t="shared" si="4"/>
        <v>20</v>
      </c>
    </row>
    <row r="9" spans="2:37">
      <c r="B9" s="19" t="s">
        <v>22</v>
      </c>
      <c r="C9" s="188">
        <v>11</v>
      </c>
      <c r="D9" s="34">
        <v>10</v>
      </c>
      <c r="E9" s="3" t="s">
        <v>23</v>
      </c>
      <c r="F9" s="3">
        <v>9</v>
      </c>
      <c r="G9" s="3">
        <v>7</v>
      </c>
      <c r="H9" s="3">
        <v>11</v>
      </c>
      <c r="I9" s="1">
        <v>5</v>
      </c>
      <c r="J9" s="43">
        <f>J7/J8</f>
        <v>3.5714285714285716</v>
      </c>
      <c r="K9" s="43">
        <f t="shared" ref="K9:S9" si="5">K7/K8</f>
        <v>4.7619047619047619</v>
      </c>
      <c r="L9" s="43">
        <f t="shared" si="5"/>
        <v>7.1428571428571432</v>
      </c>
      <c r="M9" s="92"/>
      <c r="N9" s="97">
        <v>10</v>
      </c>
      <c r="O9" s="43">
        <f t="shared" si="5"/>
        <v>9.5238095238095237</v>
      </c>
      <c r="P9" s="109">
        <f t="shared" si="5"/>
        <v>2.6785714285714284</v>
      </c>
      <c r="Q9" s="109">
        <f t="shared" si="5"/>
        <v>3.5714285714285716</v>
      </c>
      <c r="R9" s="109">
        <f t="shared" si="5"/>
        <v>5.3571428571428568</v>
      </c>
      <c r="S9" s="115">
        <f t="shared" si="5"/>
        <v>7.1428571428571432</v>
      </c>
      <c r="T9" s="102">
        <f t="shared" ref="T9" si="6">T7/T8</f>
        <v>6</v>
      </c>
      <c r="U9" s="62">
        <f t="shared" ref="U9" si="7">U7/U8</f>
        <v>8.5</v>
      </c>
      <c r="V9" s="1"/>
      <c r="W9" s="64">
        <f>W7/W8</f>
        <v>6</v>
      </c>
      <c r="X9" s="62">
        <f>X7/X8</f>
        <v>8.3000000000000007</v>
      </c>
      <c r="Y9" s="113"/>
      <c r="Z9" s="62">
        <f t="shared" ref="Z9:AA9" si="8">Z7/Z8</f>
        <v>2</v>
      </c>
      <c r="AA9" s="62">
        <f t="shared" si="8"/>
        <v>2.8</v>
      </c>
      <c r="AB9" s="62">
        <f t="shared" ref="AB9:AC9" si="9">AB7/AB8</f>
        <v>2</v>
      </c>
      <c r="AC9" s="62">
        <f t="shared" si="9"/>
        <v>2.8</v>
      </c>
      <c r="AD9" s="62">
        <f t="shared" ref="AD9:AE9" si="10">AD7/AD8</f>
        <v>6</v>
      </c>
      <c r="AE9" s="62">
        <f t="shared" si="10"/>
        <v>8.5</v>
      </c>
      <c r="AF9" s="34">
        <f t="shared" ref="AF9:AK9" si="11">AF7/AF8</f>
        <v>13.333333333333334</v>
      </c>
      <c r="AG9" s="34"/>
      <c r="AH9" s="48">
        <f t="shared" si="11"/>
        <v>1.7857142857142858</v>
      </c>
      <c r="AI9" s="48">
        <f t="shared" si="11"/>
        <v>3.5714285714285716</v>
      </c>
      <c r="AJ9" s="48">
        <f t="shared" si="11"/>
        <v>5.3571428571428568</v>
      </c>
      <c r="AK9" s="48">
        <f t="shared" si="11"/>
        <v>7.1428571428571432</v>
      </c>
    </row>
    <row r="10" spans="2:37" ht="14.45" hidden="1" customHeight="1">
      <c r="B10" s="18" t="s">
        <v>74</v>
      </c>
      <c r="C10" s="188">
        <v>17</v>
      </c>
      <c r="D10" s="34">
        <v>17</v>
      </c>
      <c r="E10" s="3"/>
      <c r="F10" s="3">
        <v>17</v>
      </c>
      <c r="G10" s="3">
        <v>17</v>
      </c>
      <c r="H10" s="3">
        <v>17</v>
      </c>
      <c r="I10" s="1">
        <v>17</v>
      </c>
      <c r="J10" s="43">
        <f>60/5</f>
        <v>12</v>
      </c>
      <c r="K10" s="43">
        <f t="shared" ref="K10:X10" si="12">60/5</f>
        <v>12</v>
      </c>
      <c r="L10" s="43">
        <f t="shared" si="12"/>
        <v>12</v>
      </c>
      <c r="M10" s="92"/>
      <c r="N10" s="97">
        <v>17</v>
      </c>
      <c r="O10" s="43">
        <f t="shared" si="12"/>
        <v>12</v>
      </c>
      <c r="P10" s="34">
        <f t="shared" si="12"/>
        <v>12</v>
      </c>
      <c r="Q10" s="34">
        <f t="shared" si="12"/>
        <v>12</v>
      </c>
      <c r="R10" s="34">
        <f t="shared" si="12"/>
        <v>12</v>
      </c>
      <c r="S10" s="114">
        <f t="shared" si="12"/>
        <v>12</v>
      </c>
      <c r="T10" s="102">
        <f t="shared" si="12"/>
        <v>12</v>
      </c>
      <c r="U10" s="62">
        <f t="shared" si="12"/>
        <v>12</v>
      </c>
      <c r="V10" s="1"/>
      <c r="W10" s="64">
        <f t="shared" si="12"/>
        <v>12</v>
      </c>
      <c r="X10" s="62">
        <f t="shared" si="12"/>
        <v>12</v>
      </c>
      <c r="Y10" s="113"/>
      <c r="Z10" s="62">
        <f t="shared" ref="Z10:AC10" si="13">60/5</f>
        <v>12</v>
      </c>
      <c r="AA10" s="62">
        <f t="shared" si="13"/>
        <v>12</v>
      </c>
      <c r="AB10" s="62">
        <f t="shared" si="13"/>
        <v>12</v>
      </c>
      <c r="AC10" s="62">
        <f t="shared" si="13"/>
        <v>12</v>
      </c>
      <c r="AD10" s="62">
        <f t="shared" ref="AD10:AE10" si="14">60/5</f>
        <v>12</v>
      </c>
      <c r="AE10" s="62">
        <f t="shared" si="14"/>
        <v>12</v>
      </c>
      <c r="AF10" s="34">
        <f t="shared" ref="AF10:AK10" si="15">60/5</f>
        <v>12</v>
      </c>
      <c r="AG10" s="34"/>
      <c r="AH10" s="43">
        <f t="shared" si="15"/>
        <v>12</v>
      </c>
      <c r="AI10" s="43">
        <f t="shared" si="15"/>
        <v>12</v>
      </c>
      <c r="AJ10" s="43">
        <f t="shared" si="15"/>
        <v>12</v>
      </c>
      <c r="AK10" s="43">
        <f t="shared" si="15"/>
        <v>12</v>
      </c>
    </row>
    <row r="11" spans="2:37">
      <c r="B11" s="19" t="s">
        <v>25</v>
      </c>
      <c r="C11" s="188">
        <v>11</v>
      </c>
      <c r="D11" s="34">
        <v>11</v>
      </c>
      <c r="E11" s="3" t="s">
        <v>26</v>
      </c>
      <c r="F11" s="3">
        <v>9</v>
      </c>
      <c r="G11" s="3">
        <v>7</v>
      </c>
      <c r="H11" s="3">
        <v>11</v>
      </c>
      <c r="I11" s="1">
        <v>5</v>
      </c>
      <c r="J11" s="43">
        <f>J7/J10</f>
        <v>5.9523809523809526</v>
      </c>
      <c r="K11" s="43">
        <f t="shared" ref="K11:S11" si="16">K7/K10</f>
        <v>7.9365079365079367</v>
      </c>
      <c r="L11" s="43">
        <f t="shared" si="16"/>
        <v>11.904761904761905</v>
      </c>
      <c r="M11" s="92"/>
      <c r="N11" s="97">
        <v>14</v>
      </c>
      <c r="O11" s="43">
        <f t="shared" si="16"/>
        <v>15.873015873015873</v>
      </c>
      <c r="P11" s="34">
        <f t="shared" si="16"/>
        <v>4.4642857142857144</v>
      </c>
      <c r="Q11" s="34">
        <f t="shared" si="16"/>
        <v>5.9523809523809526</v>
      </c>
      <c r="R11" s="34">
        <f t="shared" si="16"/>
        <v>8.9285714285714288</v>
      </c>
      <c r="S11" s="114">
        <f t="shared" si="16"/>
        <v>11.904761904761905</v>
      </c>
      <c r="T11" s="102">
        <f t="shared" ref="T11" si="17">T7/T10</f>
        <v>10</v>
      </c>
      <c r="U11" s="62">
        <f t="shared" ref="U11" si="18">U7/U10</f>
        <v>14.166666666666666</v>
      </c>
      <c r="V11" s="1"/>
      <c r="W11" s="64">
        <f>W7/W10</f>
        <v>10</v>
      </c>
      <c r="X11" s="62">
        <f>X7/X10</f>
        <v>13.833333333333334</v>
      </c>
      <c r="Y11" s="113"/>
      <c r="Z11" s="62">
        <f t="shared" ref="Z11:AA11" si="19">Z7/Z10</f>
        <v>3.3333333333333335</v>
      </c>
      <c r="AA11" s="62">
        <f t="shared" si="19"/>
        <v>4.666666666666667</v>
      </c>
      <c r="AB11" s="62">
        <f t="shared" ref="AB11:AC11" si="20">AB7/AB10</f>
        <v>3.3333333333333335</v>
      </c>
      <c r="AC11" s="62">
        <f t="shared" si="20"/>
        <v>4.666666666666667</v>
      </c>
      <c r="AD11" s="62">
        <f t="shared" ref="AD11:AE11" si="21">AD7/AD10</f>
        <v>10</v>
      </c>
      <c r="AE11" s="62">
        <f t="shared" si="21"/>
        <v>14.166666666666666</v>
      </c>
      <c r="AF11" s="34">
        <f t="shared" ref="AF11:AK11" si="22">AF7/AF10</f>
        <v>22.222222222222225</v>
      </c>
      <c r="AG11" s="34"/>
      <c r="AH11" s="43">
        <f t="shared" si="22"/>
        <v>2.9761904761904763</v>
      </c>
      <c r="AI11" s="43">
        <f t="shared" si="22"/>
        <v>5.9523809523809526</v>
      </c>
      <c r="AJ11" s="43">
        <f t="shared" si="22"/>
        <v>8.9285714285714288</v>
      </c>
      <c r="AK11" s="43">
        <f t="shared" si="22"/>
        <v>11.904761904761905</v>
      </c>
    </row>
    <row r="12" spans="2:37" ht="14.45" hidden="1" customHeight="1">
      <c r="B12" s="18" t="s">
        <v>75</v>
      </c>
      <c r="C12" s="188">
        <v>4</v>
      </c>
      <c r="D12" s="34">
        <v>4</v>
      </c>
      <c r="E12" s="3"/>
      <c r="F12" s="3">
        <v>4</v>
      </c>
      <c r="G12" s="3">
        <v>4</v>
      </c>
      <c r="H12" s="3">
        <v>4</v>
      </c>
      <c r="I12" s="1">
        <v>4</v>
      </c>
      <c r="J12" s="43">
        <f>60/15</f>
        <v>4</v>
      </c>
      <c r="K12" s="43">
        <f t="shared" ref="K12:X12" si="23">60/15</f>
        <v>4</v>
      </c>
      <c r="L12" s="43">
        <f t="shared" si="23"/>
        <v>4</v>
      </c>
      <c r="M12" s="92"/>
      <c r="N12" s="97">
        <v>4</v>
      </c>
      <c r="O12" s="43">
        <f t="shared" si="23"/>
        <v>4</v>
      </c>
      <c r="P12" s="34">
        <f t="shared" si="23"/>
        <v>4</v>
      </c>
      <c r="Q12" s="34">
        <f t="shared" si="23"/>
        <v>4</v>
      </c>
      <c r="R12" s="34">
        <f t="shared" si="23"/>
        <v>4</v>
      </c>
      <c r="S12" s="114">
        <f t="shared" si="23"/>
        <v>4</v>
      </c>
      <c r="T12" s="102">
        <f t="shared" si="23"/>
        <v>4</v>
      </c>
      <c r="U12" s="62">
        <f t="shared" si="23"/>
        <v>4</v>
      </c>
      <c r="V12" s="1"/>
      <c r="W12" s="64">
        <f t="shared" si="23"/>
        <v>4</v>
      </c>
      <c r="X12" s="62">
        <f t="shared" si="23"/>
        <v>4</v>
      </c>
      <c r="Y12" s="113"/>
      <c r="Z12" s="62">
        <f t="shared" ref="Z12:AC12" si="24">60/15</f>
        <v>4</v>
      </c>
      <c r="AA12" s="62">
        <f t="shared" si="24"/>
        <v>4</v>
      </c>
      <c r="AB12" s="62">
        <f t="shared" si="24"/>
        <v>4</v>
      </c>
      <c r="AC12" s="62">
        <f t="shared" si="24"/>
        <v>4</v>
      </c>
      <c r="AD12" s="62">
        <f t="shared" ref="AD12:AE12" si="25">60/15</f>
        <v>4</v>
      </c>
      <c r="AE12" s="62">
        <f t="shared" si="25"/>
        <v>4</v>
      </c>
      <c r="AF12" s="34">
        <f t="shared" ref="AF12:AK12" si="26">60/15</f>
        <v>4</v>
      </c>
      <c r="AG12" s="34"/>
      <c r="AH12" s="43">
        <f t="shared" si="26"/>
        <v>4</v>
      </c>
      <c r="AI12" s="43">
        <f t="shared" si="26"/>
        <v>4</v>
      </c>
      <c r="AJ12" s="43">
        <f t="shared" si="26"/>
        <v>4</v>
      </c>
      <c r="AK12" s="43">
        <f t="shared" si="26"/>
        <v>4</v>
      </c>
    </row>
    <row r="13" spans="2:37">
      <c r="B13" s="19" t="s">
        <v>28</v>
      </c>
      <c r="C13" s="188">
        <v>48</v>
      </c>
      <c r="D13" s="34">
        <v>48</v>
      </c>
      <c r="E13" s="3"/>
      <c r="F13" s="3">
        <v>36</v>
      </c>
      <c r="G13" s="3">
        <v>29</v>
      </c>
      <c r="H13" s="3">
        <v>48</v>
      </c>
      <c r="I13" s="1">
        <v>18</v>
      </c>
      <c r="J13" s="43">
        <f>J7/J12</f>
        <v>17.857142857142858</v>
      </c>
      <c r="K13" s="43">
        <f t="shared" ref="K13:S13" si="27">K7/K12</f>
        <v>23.80952380952381</v>
      </c>
      <c r="L13" s="43">
        <f t="shared" si="27"/>
        <v>35.714285714285715</v>
      </c>
      <c r="M13" s="92"/>
      <c r="N13" s="97">
        <v>48</v>
      </c>
      <c r="O13" s="43">
        <f t="shared" si="27"/>
        <v>47.61904761904762</v>
      </c>
      <c r="P13" s="34">
        <f t="shared" si="27"/>
        <v>13.392857142857142</v>
      </c>
      <c r="Q13" s="34">
        <f t="shared" si="27"/>
        <v>17.857142857142858</v>
      </c>
      <c r="R13" s="34">
        <f t="shared" si="27"/>
        <v>26.785714285714285</v>
      </c>
      <c r="S13" s="114">
        <f t="shared" si="27"/>
        <v>35.714285714285715</v>
      </c>
      <c r="T13" s="102">
        <f t="shared" ref="T13" si="28">T7/T12</f>
        <v>30</v>
      </c>
      <c r="U13" s="62">
        <f t="shared" ref="U13" si="29">U7/U12</f>
        <v>42.5</v>
      </c>
      <c r="V13" s="1"/>
      <c r="W13" s="64">
        <f>W7/W12</f>
        <v>30</v>
      </c>
      <c r="X13" s="62">
        <f>X7/X12</f>
        <v>41.5</v>
      </c>
      <c r="Y13" s="113"/>
      <c r="Z13" s="62">
        <f t="shared" ref="Z13:AA13" si="30">Z7/Z12</f>
        <v>10</v>
      </c>
      <c r="AA13" s="62">
        <f t="shared" si="30"/>
        <v>14</v>
      </c>
      <c r="AB13" s="62">
        <f t="shared" ref="AB13:AC13" si="31">AB7/AB12</f>
        <v>10</v>
      </c>
      <c r="AC13" s="62">
        <f t="shared" si="31"/>
        <v>14</v>
      </c>
      <c r="AD13" s="62">
        <f t="shared" ref="AD13:AE13" si="32">AD7/AD12</f>
        <v>30</v>
      </c>
      <c r="AE13" s="62">
        <f t="shared" si="32"/>
        <v>42.5</v>
      </c>
      <c r="AF13" s="34">
        <f t="shared" ref="AF13:AJ13" si="33">AF7/AF12</f>
        <v>66.666666666666671</v>
      </c>
      <c r="AG13" s="34"/>
      <c r="AH13" s="43">
        <f t="shared" si="33"/>
        <v>8.9285714285714288</v>
      </c>
      <c r="AI13" s="43">
        <f t="shared" si="33"/>
        <v>17.857142857142858</v>
      </c>
      <c r="AJ13" s="43">
        <f t="shared" si="33"/>
        <v>26.785714285714285</v>
      </c>
      <c r="AK13" s="43">
        <f>AK7/AK12</f>
        <v>35.714285714285715</v>
      </c>
    </row>
    <row r="14" spans="2:37" ht="14.45" hidden="1" customHeight="1">
      <c r="B14" s="18" t="s">
        <v>29</v>
      </c>
      <c r="C14" s="188">
        <v>25.5</v>
      </c>
      <c r="D14" s="34">
        <v>25.5</v>
      </c>
      <c r="E14" s="3"/>
      <c r="F14" s="3">
        <v>25.5</v>
      </c>
      <c r="G14" s="3">
        <v>25.5</v>
      </c>
      <c r="H14" s="3">
        <v>25.5</v>
      </c>
      <c r="I14" s="1">
        <v>25.5</v>
      </c>
      <c r="J14" s="43">
        <f t="shared" ref="J14:R14" si="34">60/1.5</f>
        <v>40</v>
      </c>
      <c r="K14" s="43">
        <f t="shared" si="34"/>
        <v>40</v>
      </c>
      <c r="L14" s="43">
        <f t="shared" si="34"/>
        <v>40</v>
      </c>
      <c r="M14" s="92"/>
      <c r="N14" s="97">
        <v>25.5</v>
      </c>
      <c r="O14" s="43">
        <f t="shared" si="34"/>
        <v>40</v>
      </c>
      <c r="P14" s="34">
        <f t="shared" si="34"/>
        <v>40</v>
      </c>
      <c r="Q14" s="34">
        <f t="shared" si="34"/>
        <v>40</v>
      </c>
      <c r="R14" s="34">
        <f t="shared" si="34"/>
        <v>40</v>
      </c>
      <c r="S14" s="114">
        <f>60/1.5</f>
        <v>40</v>
      </c>
      <c r="T14" s="102">
        <f>60/1.5</f>
        <v>40</v>
      </c>
      <c r="U14" s="62">
        <f>60/1.5</f>
        <v>40</v>
      </c>
      <c r="V14" s="1"/>
      <c r="W14" s="64">
        <f>60/1.5</f>
        <v>40</v>
      </c>
      <c r="X14" s="62">
        <f>60/1.5</f>
        <v>40</v>
      </c>
      <c r="Y14" s="113"/>
      <c r="Z14" s="62">
        <f t="shared" ref="Z14:AE14" si="35">60/1.5</f>
        <v>40</v>
      </c>
      <c r="AA14" s="62">
        <f t="shared" si="35"/>
        <v>40</v>
      </c>
      <c r="AB14" s="62">
        <f t="shared" si="35"/>
        <v>40</v>
      </c>
      <c r="AC14" s="62">
        <f t="shared" si="35"/>
        <v>40</v>
      </c>
      <c r="AD14" s="62">
        <f t="shared" si="35"/>
        <v>40</v>
      </c>
      <c r="AE14" s="62">
        <f t="shared" si="35"/>
        <v>40</v>
      </c>
      <c r="AF14" s="34">
        <f t="shared" ref="AF14:AJ14" si="36">60/1.5</f>
        <v>40</v>
      </c>
      <c r="AG14" s="34"/>
      <c r="AH14" s="43">
        <f t="shared" si="36"/>
        <v>40</v>
      </c>
      <c r="AI14" s="43">
        <f t="shared" si="36"/>
        <v>40</v>
      </c>
      <c r="AJ14" s="43">
        <f t="shared" si="36"/>
        <v>40</v>
      </c>
      <c r="AK14" s="43">
        <f>60/1.5</f>
        <v>40</v>
      </c>
    </row>
    <row r="15" spans="2:37">
      <c r="B15" s="19" t="s">
        <v>30</v>
      </c>
      <c r="C15" s="188">
        <v>8</v>
      </c>
      <c r="D15" s="34">
        <v>6</v>
      </c>
      <c r="E15" s="3"/>
      <c r="F15" s="3">
        <v>6</v>
      </c>
      <c r="G15" s="3">
        <v>5</v>
      </c>
      <c r="H15" s="3">
        <v>8</v>
      </c>
      <c r="I15" s="1">
        <v>3</v>
      </c>
      <c r="J15" s="48">
        <f>J7/J14</f>
        <v>1.7857142857142858</v>
      </c>
      <c r="K15" s="48">
        <f t="shared" ref="K15:S15" si="37">K7/K14</f>
        <v>2.3809523809523809</v>
      </c>
      <c r="L15" s="48">
        <f t="shared" si="37"/>
        <v>3.5714285714285716</v>
      </c>
      <c r="M15" s="93"/>
      <c r="N15" s="97">
        <v>6</v>
      </c>
      <c r="O15" s="48">
        <f t="shared" si="37"/>
        <v>4.7619047619047619</v>
      </c>
      <c r="P15" s="109">
        <f t="shared" si="37"/>
        <v>1.3392857142857142</v>
      </c>
      <c r="Q15" s="109">
        <f t="shared" si="37"/>
        <v>1.7857142857142858</v>
      </c>
      <c r="R15" s="109">
        <f t="shared" si="37"/>
        <v>2.6785714285714284</v>
      </c>
      <c r="S15" s="115">
        <f t="shared" si="37"/>
        <v>3.5714285714285716</v>
      </c>
      <c r="T15" s="102">
        <f t="shared" ref="T15" si="38">T7/T14</f>
        <v>3</v>
      </c>
      <c r="U15" s="62">
        <f t="shared" ref="U15" si="39">U7/U14</f>
        <v>4.25</v>
      </c>
      <c r="V15" s="1"/>
      <c r="W15" s="64">
        <f>W7/W14</f>
        <v>3</v>
      </c>
      <c r="X15" s="62">
        <f>X7/X14</f>
        <v>4.1500000000000004</v>
      </c>
      <c r="Y15" s="113"/>
      <c r="Z15" s="62">
        <f t="shared" ref="Z15:AA15" si="40">Z7/Z14</f>
        <v>1</v>
      </c>
      <c r="AA15" s="62">
        <f t="shared" si="40"/>
        <v>1.4</v>
      </c>
      <c r="AB15" s="62">
        <f t="shared" ref="AB15:AC15" si="41">AB7/AB14</f>
        <v>1</v>
      </c>
      <c r="AC15" s="62">
        <f t="shared" si="41"/>
        <v>1.4</v>
      </c>
      <c r="AD15" s="62">
        <f t="shared" ref="AD15:AE15" si="42">AD7/AD14</f>
        <v>3</v>
      </c>
      <c r="AE15" s="62">
        <f t="shared" si="42"/>
        <v>4.25</v>
      </c>
      <c r="AF15" s="109">
        <f t="shared" ref="AF15:AK15" si="43">AF7/AF14</f>
        <v>6.666666666666667</v>
      </c>
      <c r="AG15" s="109"/>
      <c r="AH15" s="48">
        <f t="shared" si="43"/>
        <v>0.8928571428571429</v>
      </c>
      <c r="AI15" s="48">
        <f t="shared" si="43"/>
        <v>1.7857142857142858</v>
      </c>
      <c r="AJ15" s="48">
        <f t="shared" si="43"/>
        <v>2.6785714285714284</v>
      </c>
      <c r="AK15" s="48">
        <f t="shared" si="43"/>
        <v>3.5714285714285716</v>
      </c>
    </row>
    <row r="16" spans="2:37" ht="14.45" hidden="1" customHeight="1">
      <c r="B16" s="18" t="s">
        <v>76</v>
      </c>
      <c r="C16" s="188">
        <v>1.33</v>
      </c>
      <c r="D16" s="34">
        <v>1.33</v>
      </c>
      <c r="E16" s="3" t="s">
        <v>32</v>
      </c>
      <c r="F16" s="3">
        <v>1.33</v>
      </c>
      <c r="G16" s="3">
        <v>1.33</v>
      </c>
      <c r="H16" s="3">
        <v>1.33</v>
      </c>
      <c r="I16" s="1">
        <v>1.33</v>
      </c>
      <c r="J16" s="49">
        <v>1.4634146341463414</v>
      </c>
      <c r="K16" s="49">
        <v>1.4634146341463414</v>
      </c>
      <c r="L16" s="49">
        <v>1.4634146341463414</v>
      </c>
      <c r="M16" s="94"/>
      <c r="N16" s="97">
        <v>1.33</v>
      </c>
      <c r="O16" s="49">
        <v>1.4634146341463414</v>
      </c>
      <c r="P16" s="110">
        <v>1.4634146341463414</v>
      </c>
      <c r="Q16" s="110">
        <v>1.4634146341463414</v>
      </c>
      <c r="R16" s="110">
        <v>1.4634146341463414</v>
      </c>
      <c r="S16" s="116">
        <v>1.4634146341463414</v>
      </c>
      <c r="T16" s="103">
        <v>1.4634146341463414</v>
      </c>
      <c r="U16" s="65">
        <v>1.4634146341463414</v>
      </c>
      <c r="V16" s="1"/>
      <c r="W16" s="134">
        <v>1.4634146341463414</v>
      </c>
      <c r="X16" s="65">
        <v>1.4634146341463414</v>
      </c>
      <c r="Y16" s="113"/>
      <c r="Z16" s="65">
        <v>1.4634146341463414</v>
      </c>
      <c r="AA16" s="65">
        <v>1.4634146341463414</v>
      </c>
      <c r="AB16" s="65">
        <v>1.4634146341463414</v>
      </c>
      <c r="AC16" s="65">
        <v>1.4634146341463414</v>
      </c>
      <c r="AD16" s="65">
        <v>1.4634146341463414</v>
      </c>
      <c r="AE16" s="65">
        <v>1.4634146341463414</v>
      </c>
      <c r="AF16" s="110">
        <v>1.4634146341463414</v>
      </c>
      <c r="AG16" s="110"/>
      <c r="AH16" s="49">
        <v>1.4634146341463414</v>
      </c>
      <c r="AI16" s="49">
        <v>1.4634146341463414</v>
      </c>
      <c r="AJ16" s="49">
        <v>1.4634146341463414</v>
      </c>
      <c r="AK16" s="49">
        <v>1.4634146341463414</v>
      </c>
    </row>
    <row r="17" spans="2:37">
      <c r="B17" s="19" t="s">
        <v>33</v>
      </c>
      <c r="C17" s="188">
        <v>146</v>
      </c>
      <c r="D17" s="34">
        <v>146</v>
      </c>
      <c r="E17" s="3"/>
      <c r="F17" s="3">
        <v>110</v>
      </c>
      <c r="G17" s="3">
        <v>88</v>
      </c>
      <c r="H17" s="3">
        <v>146</v>
      </c>
      <c r="I17" s="1">
        <v>55</v>
      </c>
      <c r="J17" s="43">
        <f>J7/J16</f>
        <v>48.80952380952381</v>
      </c>
      <c r="K17" s="43">
        <f t="shared" ref="K17:S17" si="44">K7/K16</f>
        <v>65.07936507936509</v>
      </c>
      <c r="L17" s="43">
        <f t="shared" si="44"/>
        <v>97.61904761904762</v>
      </c>
      <c r="M17" s="92"/>
      <c r="N17" s="97">
        <v>115</v>
      </c>
      <c r="O17" s="43">
        <f t="shared" si="44"/>
        <v>130.15873015873018</v>
      </c>
      <c r="P17" s="34">
        <f t="shared" si="44"/>
        <v>36.607142857142854</v>
      </c>
      <c r="Q17" s="34">
        <f t="shared" si="44"/>
        <v>48.80952380952381</v>
      </c>
      <c r="R17" s="34">
        <f t="shared" si="44"/>
        <v>73.214285714285708</v>
      </c>
      <c r="S17" s="114">
        <f t="shared" si="44"/>
        <v>97.61904761904762</v>
      </c>
      <c r="T17" s="102">
        <f t="shared" ref="T17" si="45">T7/T16</f>
        <v>82</v>
      </c>
      <c r="U17" s="62">
        <f t="shared" ref="U17" si="46">U7/U16</f>
        <v>116.16666666666667</v>
      </c>
      <c r="V17" s="1"/>
      <c r="W17" s="64">
        <f>W7/W16</f>
        <v>82</v>
      </c>
      <c r="X17" s="62">
        <f>X7/X16</f>
        <v>113.43333333333334</v>
      </c>
      <c r="Y17" s="113"/>
      <c r="Z17" s="62">
        <f t="shared" ref="Z17:AA17" si="47">Z7/Z16</f>
        <v>27.333333333333336</v>
      </c>
      <c r="AA17" s="62">
        <f t="shared" si="47"/>
        <v>38.266666666666666</v>
      </c>
      <c r="AB17" s="62">
        <f t="shared" ref="AB17:AC17" si="48">AB7/AB16</f>
        <v>27.333333333333336</v>
      </c>
      <c r="AC17" s="62">
        <f t="shared" si="48"/>
        <v>38.266666666666666</v>
      </c>
      <c r="AD17" s="62">
        <f t="shared" ref="AD17:AE17" si="49">AD7/AD16</f>
        <v>82</v>
      </c>
      <c r="AE17" s="62">
        <f t="shared" si="49"/>
        <v>116.16666666666667</v>
      </c>
      <c r="AF17" s="34">
        <f t="shared" ref="AF17:AK17" si="50">AF7/AF16</f>
        <v>182.22222222222223</v>
      </c>
      <c r="AG17" s="34"/>
      <c r="AH17" s="43">
        <f t="shared" si="50"/>
        <v>24.404761904761905</v>
      </c>
      <c r="AI17" s="43">
        <f t="shared" si="50"/>
        <v>48.80952380952381</v>
      </c>
      <c r="AJ17" s="43">
        <f t="shared" si="50"/>
        <v>73.214285714285708</v>
      </c>
      <c r="AK17" s="43">
        <f t="shared" si="50"/>
        <v>97.61904761904762</v>
      </c>
    </row>
    <row r="18" spans="2:37" ht="15" thickBot="1">
      <c r="B18" s="14" t="s">
        <v>34</v>
      </c>
      <c r="C18" s="15">
        <v>3</v>
      </c>
      <c r="D18" s="35">
        <v>3</v>
      </c>
      <c r="E18" s="16"/>
      <c r="F18" s="16">
        <v>2.5</v>
      </c>
      <c r="G18" s="16">
        <v>2</v>
      </c>
      <c r="H18" s="16">
        <v>3</v>
      </c>
      <c r="I18" s="17">
        <v>1.2</v>
      </c>
      <c r="J18" s="44"/>
      <c r="K18" s="44"/>
      <c r="L18" s="44"/>
      <c r="M18" s="95"/>
      <c r="N18" s="98">
        <f>N7/60</f>
        <v>2.8</v>
      </c>
      <c r="O18" s="44">
        <f t="shared" ref="O18:U18" si="51">O7/60</f>
        <v>3.1746031746031749</v>
      </c>
      <c r="P18" s="35">
        <f t="shared" si="51"/>
        <v>0.89285714285714279</v>
      </c>
      <c r="Q18" s="35">
        <f t="shared" si="51"/>
        <v>1.1904761904761905</v>
      </c>
      <c r="R18" s="35">
        <f t="shared" si="51"/>
        <v>1.7857142857142856</v>
      </c>
      <c r="S18" s="74">
        <f t="shared" si="51"/>
        <v>2.3809523809523809</v>
      </c>
      <c r="T18" s="104">
        <f t="shared" si="51"/>
        <v>2</v>
      </c>
      <c r="U18" s="106">
        <f t="shared" si="51"/>
        <v>2.8333333333333335</v>
      </c>
      <c r="V18" s="1"/>
      <c r="W18" s="135">
        <f>W7/60</f>
        <v>2</v>
      </c>
      <c r="X18" s="106">
        <f>X7/60</f>
        <v>2.7666666666666666</v>
      </c>
      <c r="Y18" s="121"/>
      <c r="Z18" s="35">
        <f t="shared" ref="Z18:AA18" si="52">Z7/60</f>
        <v>0.66666666666666663</v>
      </c>
      <c r="AA18" s="35">
        <f t="shared" si="52"/>
        <v>0.93333333333333335</v>
      </c>
      <c r="AB18" s="35">
        <f t="shared" ref="AB18:AC18" si="53">AB7/60</f>
        <v>0.66666666666666663</v>
      </c>
      <c r="AC18" s="35">
        <f t="shared" si="53"/>
        <v>0.93333333333333335</v>
      </c>
      <c r="AD18" s="35">
        <f t="shared" ref="AD18:AE18" si="54">AD7/60</f>
        <v>2</v>
      </c>
      <c r="AE18" s="35">
        <f t="shared" si="54"/>
        <v>2.8333333333333335</v>
      </c>
      <c r="AF18" s="35"/>
      <c r="AG18" s="35"/>
      <c r="AH18" s="16"/>
      <c r="AI18" s="16"/>
      <c r="AJ18" s="16"/>
      <c r="AK18" s="16"/>
    </row>
    <row r="19" spans="2:37">
      <c r="B19" s="19" t="s">
        <v>35</v>
      </c>
      <c r="C19" s="190">
        <v>11</v>
      </c>
      <c r="D19" s="36">
        <v>16</v>
      </c>
      <c r="E19" s="4" t="s">
        <v>36</v>
      </c>
      <c r="F19" s="4">
        <v>9</v>
      </c>
      <c r="G19" s="4">
        <v>7</v>
      </c>
      <c r="H19" s="4">
        <v>11</v>
      </c>
      <c r="I19" s="2">
        <v>5</v>
      </c>
      <c r="J19" s="45"/>
      <c r="K19" s="45"/>
      <c r="L19" s="45"/>
      <c r="M19" s="45"/>
      <c r="N19" s="96">
        <v>16</v>
      </c>
      <c r="O19" s="99">
        <f>O11</f>
        <v>15.873015873015873</v>
      </c>
      <c r="P19" s="99">
        <f>P11</f>
        <v>4.4642857142857144</v>
      </c>
      <c r="Q19" s="99">
        <f t="shared" ref="Q19:S19" si="55">Q11</f>
        <v>5.9523809523809526</v>
      </c>
      <c r="R19" s="99">
        <f t="shared" si="55"/>
        <v>8.9285714285714288</v>
      </c>
      <c r="S19" s="99">
        <f t="shared" si="55"/>
        <v>11.904761904761905</v>
      </c>
      <c r="T19" s="99">
        <f t="shared" ref="T19" si="56">T11</f>
        <v>10</v>
      </c>
      <c r="U19" s="100">
        <v>4</v>
      </c>
      <c r="V19" s="1"/>
      <c r="W19" s="99">
        <f t="shared" ref="W19:X19" si="57">W11</f>
        <v>10</v>
      </c>
      <c r="X19" s="99">
        <f t="shared" si="57"/>
        <v>13.833333333333334</v>
      </c>
      <c r="Y19" s="100"/>
      <c r="Z19" s="36"/>
      <c r="AA19" s="36"/>
      <c r="AB19" s="36"/>
      <c r="AC19" s="36"/>
      <c r="AD19" s="36"/>
      <c r="AE19" s="36"/>
      <c r="AF19" s="36"/>
      <c r="AG19" s="36"/>
      <c r="AH19" s="4"/>
      <c r="AI19" s="4"/>
      <c r="AJ19" s="4"/>
      <c r="AK19" s="4"/>
    </row>
    <row r="20" spans="2:37">
      <c r="B20" s="19" t="s">
        <v>37</v>
      </c>
      <c r="C20" s="190">
        <v>8</v>
      </c>
      <c r="D20" s="36">
        <v>6</v>
      </c>
      <c r="E20" s="4" t="s">
        <v>38</v>
      </c>
      <c r="F20" s="4">
        <v>6</v>
      </c>
      <c r="G20" s="4">
        <v>5</v>
      </c>
      <c r="H20" s="4">
        <v>8</v>
      </c>
      <c r="I20" s="2">
        <v>3</v>
      </c>
      <c r="J20" s="45"/>
      <c r="K20" s="45"/>
      <c r="L20" s="45"/>
      <c r="M20" s="45"/>
      <c r="N20" s="63">
        <v>6</v>
      </c>
      <c r="O20" s="36">
        <v>6</v>
      </c>
      <c r="P20" s="36">
        <v>6</v>
      </c>
      <c r="Q20" s="36">
        <v>6</v>
      </c>
      <c r="R20" s="36">
        <v>6</v>
      </c>
      <c r="S20" s="36">
        <v>6</v>
      </c>
      <c r="T20" s="36">
        <v>6</v>
      </c>
      <c r="U20" s="75">
        <v>0</v>
      </c>
      <c r="V20" s="1"/>
      <c r="W20" s="45">
        <v>6</v>
      </c>
      <c r="X20" s="36">
        <v>6</v>
      </c>
      <c r="Y20" s="36"/>
      <c r="Z20" s="45"/>
      <c r="AA20" s="45"/>
      <c r="AB20" s="45"/>
      <c r="AC20" s="45"/>
      <c r="AD20" s="45"/>
      <c r="AE20" s="45"/>
      <c r="AF20" s="36"/>
      <c r="AG20" s="45"/>
      <c r="AH20" s="4"/>
      <c r="AI20" s="4"/>
      <c r="AJ20" s="4"/>
      <c r="AK20" s="4"/>
    </row>
    <row r="21" spans="2:37">
      <c r="B21" s="19" t="s">
        <v>39</v>
      </c>
      <c r="C21" s="190"/>
      <c r="D21" s="36">
        <v>1</v>
      </c>
      <c r="E21" s="4"/>
      <c r="F21" s="4"/>
      <c r="G21" s="4"/>
      <c r="H21" s="4"/>
      <c r="I21" s="2"/>
      <c r="J21" s="45"/>
      <c r="K21" s="45"/>
      <c r="L21" s="45"/>
      <c r="M21" s="45"/>
      <c r="N21" s="63">
        <v>1</v>
      </c>
      <c r="O21" s="36">
        <v>1</v>
      </c>
      <c r="P21" s="36">
        <v>1</v>
      </c>
      <c r="Q21" s="36">
        <v>1</v>
      </c>
      <c r="R21" s="36">
        <v>1</v>
      </c>
      <c r="S21" s="36">
        <v>1</v>
      </c>
      <c r="T21" s="36">
        <v>1</v>
      </c>
      <c r="U21" s="75">
        <v>0</v>
      </c>
      <c r="V21" s="1"/>
      <c r="W21" s="45">
        <v>1</v>
      </c>
      <c r="X21" s="36">
        <v>1</v>
      </c>
      <c r="Y21" s="36"/>
      <c r="Z21" s="45"/>
      <c r="AA21" s="45"/>
      <c r="AB21" s="45"/>
      <c r="AC21" s="45"/>
      <c r="AD21" s="45"/>
      <c r="AE21" s="45"/>
      <c r="AF21" s="36"/>
      <c r="AG21" s="45"/>
      <c r="AH21" s="4"/>
      <c r="AI21" s="4"/>
      <c r="AJ21" s="4"/>
      <c r="AK21" s="4"/>
    </row>
    <row r="22" spans="2:37">
      <c r="B22" s="19" t="s">
        <v>40</v>
      </c>
      <c r="C22" s="190">
        <v>11</v>
      </c>
      <c r="D22" s="36">
        <v>10</v>
      </c>
      <c r="E22" s="4"/>
      <c r="F22" s="4">
        <v>9</v>
      </c>
      <c r="G22" s="4">
        <v>7</v>
      </c>
      <c r="H22" s="4">
        <v>11</v>
      </c>
      <c r="I22" s="2">
        <v>5</v>
      </c>
      <c r="J22" s="45"/>
      <c r="K22" s="45"/>
      <c r="L22" s="45"/>
      <c r="M22" s="45"/>
      <c r="N22" s="63">
        <v>10</v>
      </c>
      <c r="O22" s="36">
        <f>O9</f>
        <v>9.5238095238095237</v>
      </c>
      <c r="P22" s="36">
        <f>P9</f>
        <v>2.6785714285714284</v>
      </c>
      <c r="Q22" s="36">
        <f t="shared" ref="Q22:S22" si="58">Q9</f>
        <v>3.5714285714285716</v>
      </c>
      <c r="R22" s="36">
        <f t="shared" si="58"/>
        <v>5.3571428571428568</v>
      </c>
      <c r="S22" s="36">
        <f t="shared" si="58"/>
        <v>7.1428571428571432</v>
      </c>
      <c r="T22" s="36">
        <f t="shared" ref="T22" si="59">T9</f>
        <v>6</v>
      </c>
      <c r="U22" s="75">
        <v>3</v>
      </c>
      <c r="V22" s="1"/>
      <c r="W22" s="45">
        <f t="shared" ref="W22:X22" si="60">W9</f>
        <v>6</v>
      </c>
      <c r="X22" s="36">
        <f t="shared" si="60"/>
        <v>8.3000000000000007</v>
      </c>
      <c r="Y22" s="36"/>
      <c r="Z22" s="45"/>
      <c r="AA22" s="45"/>
      <c r="AB22" s="45"/>
      <c r="AC22" s="45"/>
      <c r="AD22" s="45"/>
      <c r="AE22" s="45"/>
      <c r="AF22" s="36"/>
      <c r="AG22" s="45"/>
      <c r="AH22" s="4"/>
      <c r="AI22" s="4"/>
      <c r="AJ22" s="4"/>
      <c r="AK22" s="4"/>
    </row>
    <row r="23" spans="2:37">
      <c r="B23" s="19" t="s">
        <v>41</v>
      </c>
      <c r="C23" s="190">
        <v>2</v>
      </c>
      <c r="D23" s="36">
        <v>2</v>
      </c>
      <c r="E23" s="4"/>
      <c r="F23" s="4">
        <v>2</v>
      </c>
      <c r="G23" s="4">
        <v>2</v>
      </c>
      <c r="H23" s="4">
        <v>2</v>
      </c>
      <c r="I23" s="2">
        <v>2</v>
      </c>
      <c r="J23" s="45"/>
      <c r="K23" s="45"/>
      <c r="L23" s="45"/>
      <c r="M23" s="45"/>
      <c r="N23" s="63">
        <v>2</v>
      </c>
      <c r="O23" s="36">
        <v>2</v>
      </c>
      <c r="P23" s="36">
        <v>2</v>
      </c>
      <c r="Q23" s="36">
        <v>2</v>
      </c>
      <c r="R23" s="36">
        <v>2</v>
      </c>
      <c r="S23" s="36">
        <v>2</v>
      </c>
      <c r="T23" s="36">
        <v>2</v>
      </c>
      <c r="U23" s="75">
        <v>0</v>
      </c>
      <c r="V23" s="1"/>
      <c r="W23" s="45">
        <v>2</v>
      </c>
      <c r="X23" s="36">
        <v>2</v>
      </c>
      <c r="Y23" s="36"/>
      <c r="Z23" s="45"/>
      <c r="AA23" s="45"/>
      <c r="AB23" s="45"/>
      <c r="AC23" s="45"/>
      <c r="AD23" s="45"/>
      <c r="AE23" s="45"/>
      <c r="AF23" s="36"/>
      <c r="AG23" s="45"/>
      <c r="AH23" s="4"/>
      <c r="AI23" s="4"/>
      <c r="AJ23" s="4"/>
      <c r="AK23" s="4"/>
    </row>
    <row r="24" spans="2:37">
      <c r="B24" s="19" t="s">
        <v>42</v>
      </c>
      <c r="C24" s="190">
        <v>4</v>
      </c>
      <c r="D24" s="36">
        <v>3</v>
      </c>
      <c r="E24" s="4"/>
      <c r="F24" s="4">
        <v>3</v>
      </c>
      <c r="G24" s="4">
        <v>2</v>
      </c>
      <c r="H24" s="4">
        <v>4</v>
      </c>
      <c r="I24" s="2">
        <v>2</v>
      </c>
      <c r="J24" s="45"/>
      <c r="K24" s="45"/>
      <c r="L24" s="45"/>
      <c r="M24" s="45"/>
      <c r="N24" s="63">
        <v>3</v>
      </c>
      <c r="O24" s="36">
        <v>3</v>
      </c>
      <c r="P24" s="36">
        <v>3</v>
      </c>
      <c r="Q24" s="36">
        <v>3</v>
      </c>
      <c r="R24" s="36">
        <v>3</v>
      </c>
      <c r="S24" s="36">
        <v>3</v>
      </c>
      <c r="T24" s="36">
        <v>3</v>
      </c>
      <c r="U24" s="75">
        <v>0</v>
      </c>
      <c r="V24" s="1"/>
      <c r="W24" s="45">
        <v>3</v>
      </c>
      <c r="X24" s="36">
        <v>3</v>
      </c>
      <c r="Y24" s="36"/>
      <c r="Z24" s="45"/>
      <c r="AA24" s="45"/>
      <c r="AB24" s="45"/>
      <c r="AC24" s="45"/>
      <c r="AD24" s="45"/>
      <c r="AE24" s="45"/>
      <c r="AF24" s="36"/>
      <c r="AG24" s="45"/>
      <c r="AH24" s="4"/>
      <c r="AI24" s="4"/>
      <c r="AJ24" s="4"/>
      <c r="AK24" s="4"/>
    </row>
    <row r="25" spans="2:37">
      <c r="B25" s="19" t="s">
        <v>43</v>
      </c>
      <c r="C25" s="190">
        <v>3</v>
      </c>
      <c r="D25" s="36">
        <v>3</v>
      </c>
      <c r="E25" s="4"/>
      <c r="F25" s="4">
        <v>2</v>
      </c>
      <c r="G25" s="4">
        <v>2</v>
      </c>
      <c r="H25" s="4">
        <v>3</v>
      </c>
      <c r="I25" s="2">
        <v>2</v>
      </c>
      <c r="J25" s="45"/>
      <c r="K25" s="45"/>
      <c r="L25" s="45"/>
      <c r="M25" s="45"/>
      <c r="N25" s="63">
        <v>3</v>
      </c>
      <c r="O25" s="36">
        <v>3</v>
      </c>
      <c r="P25" s="36">
        <v>3</v>
      </c>
      <c r="Q25" s="36">
        <v>3</v>
      </c>
      <c r="R25" s="36">
        <v>3</v>
      </c>
      <c r="S25" s="36">
        <v>3</v>
      </c>
      <c r="T25" s="36">
        <v>3</v>
      </c>
      <c r="U25" s="75">
        <v>3</v>
      </c>
      <c r="V25" s="1"/>
      <c r="W25" s="45">
        <v>3</v>
      </c>
      <c r="X25" s="36">
        <v>3</v>
      </c>
      <c r="Y25" s="36"/>
      <c r="Z25" s="45"/>
      <c r="AA25" s="45"/>
      <c r="AB25" s="45"/>
      <c r="AC25" s="45"/>
      <c r="AD25" s="45"/>
      <c r="AE25" s="45"/>
      <c r="AF25" s="36"/>
      <c r="AG25" s="45"/>
      <c r="AH25" s="4"/>
      <c r="AI25" s="4"/>
      <c r="AJ25" s="4"/>
      <c r="AK25" s="4"/>
    </row>
    <row r="26" spans="2:37">
      <c r="B26" s="19" t="s">
        <v>44</v>
      </c>
      <c r="C26" s="190"/>
      <c r="D26" s="36">
        <v>3</v>
      </c>
      <c r="E26" s="4"/>
      <c r="F26" s="4"/>
      <c r="G26" s="4"/>
      <c r="H26" s="4"/>
      <c r="I26" s="2"/>
      <c r="J26" s="45"/>
      <c r="K26" s="45"/>
      <c r="L26" s="45"/>
      <c r="M26" s="45"/>
      <c r="N26" s="63">
        <v>3</v>
      </c>
      <c r="O26" s="36">
        <v>3</v>
      </c>
      <c r="P26" s="36">
        <v>3</v>
      </c>
      <c r="Q26" s="36">
        <v>3</v>
      </c>
      <c r="R26" s="36">
        <v>3</v>
      </c>
      <c r="S26" s="36">
        <v>3</v>
      </c>
      <c r="T26" s="36">
        <v>3</v>
      </c>
      <c r="U26" s="75">
        <v>0</v>
      </c>
      <c r="V26" s="1"/>
      <c r="W26" s="45">
        <v>3</v>
      </c>
      <c r="X26" s="36">
        <v>3</v>
      </c>
      <c r="Y26" s="36"/>
      <c r="Z26" s="45"/>
      <c r="AA26" s="45"/>
      <c r="AB26" s="45"/>
      <c r="AC26" s="45"/>
      <c r="AD26" s="45"/>
      <c r="AE26" s="45"/>
      <c r="AF26" s="36"/>
      <c r="AG26" s="45"/>
      <c r="AH26" s="4"/>
      <c r="AI26" s="4"/>
      <c r="AJ26" s="4"/>
      <c r="AK26" s="4"/>
    </row>
    <row r="27" spans="2:37">
      <c r="B27" s="19" t="s">
        <v>45</v>
      </c>
      <c r="C27" s="190"/>
      <c r="D27" s="36">
        <v>2</v>
      </c>
      <c r="E27" s="4"/>
      <c r="F27" s="4"/>
      <c r="G27" s="4"/>
      <c r="H27" s="4"/>
      <c r="I27" s="2"/>
      <c r="J27" s="45"/>
      <c r="K27" s="45"/>
      <c r="L27" s="45"/>
      <c r="M27" s="45"/>
      <c r="N27" s="63">
        <v>2</v>
      </c>
      <c r="O27" s="36">
        <v>2</v>
      </c>
      <c r="P27" s="36">
        <v>2</v>
      </c>
      <c r="Q27" s="36">
        <v>2</v>
      </c>
      <c r="R27" s="36">
        <v>2</v>
      </c>
      <c r="S27" s="36">
        <v>2</v>
      </c>
      <c r="T27" s="36">
        <v>2</v>
      </c>
      <c r="U27" s="75">
        <v>0</v>
      </c>
      <c r="V27" s="1"/>
      <c r="W27" s="45">
        <v>2</v>
      </c>
      <c r="X27" s="36">
        <v>2</v>
      </c>
      <c r="Y27" s="36"/>
      <c r="Z27" s="45"/>
      <c r="AA27" s="45"/>
      <c r="AB27" s="45"/>
      <c r="AC27" s="45"/>
      <c r="AD27" s="45"/>
      <c r="AE27" s="45"/>
      <c r="AF27" s="36"/>
      <c r="AG27" s="45"/>
      <c r="AH27" s="4"/>
      <c r="AI27" s="4"/>
      <c r="AJ27" s="4"/>
      <c r="AK27" s="4"/>
    </row>
    <row r="28" spans="2:37">
      <c r="B28" s="19" t="s">
        <v>46</v>
      </c>
      <c r="C28" s="190"/>
      <c r="D28" s="36">
        <v>2</v>
      </c>
      <c r="E28" s="4"/>
      <c r="F28" s="4"/>
      <c r="G28" s="4"/>
      <c r="H28" s="4"/>
      <c r="I28" s="2"/>
      <c r="J28" s="45"/>
      <c r="K28" s="45"/>
      <c r="L28" s="45"/>
      <c r="M28" s="45"/>
      <c r="N28" s="63">
        <v>2</v>
      </c>
      <c r="O28" s="36">
        <v>2</v>
      </c>
      <c r="P28" s="36">
        <v>2</v>
      </c>
      <c r="Q28" s="36">
        <v>2</v>
      </c>
      <c r="R28" s="36">
        <v>2</v>
      </c>
      <c r="S28" s="36">
        <v>2</v>
      </c>
      <c r="T28" s="36">
        <v>2</v>
      </c>
      <c r="U28" s="75">
        <v>0</v>
      </c>
      <c r="V28" s="1"/>
      <c r="W28" s="45">
        <v>2</v>
      </c>
      <c r="X28" s="36">
        <v>2</v>
      </c>
      <c r="Y28" s="36"/>
      <c r="Z28" s="45"/>
      <c r="AA28" s="45"/>
      <c r="AB28" s="45"/>
      <c r="AC28" s="45"/>
      <c r="AD28" s="45"/>
      <c r="AE28" s="45"/>
      <c r="AF28" s="36"/>
      <c r="AG28" s="45"/>
      <c r="AH28" s="4"/>
      <c r="AI28" s="4"/>
      <c r="AJ28" s="4"/>
      <c r="AK28" s="4"/>
    </row>
    <row r="29" spans="2:37">
      <c r="B29" s="19" t="s">
        <v>47</v>
      </c>
      <c r="C29" s="190"/>
      <c r="D29" s="36">
        <v>1</v>
      </c>
      <c r="E29" s="4"/>
      <c r="F29" s="4"/>
      <c r="G29" s="4"/>
      <c r="H29" s="4"/>
      <c r="I29" s="2"/>
      <c r="J29" s="45"/>
      <c r="K29" s="45"/>
      <c r="L29" s="45"/>
      <c r="M29" s="45"/>
      <c r="N29" s="63">
        <v>1</v>
      </c>
      <c r="O29" s="36">
        <v>1</v>
      </c>
      <c r="P29" s="36">
        <v>1</v>
      </c>
      <c r="Q29" s="36">
        <v>1</v>
      </c>
      <c r="R29" s="36">
        <v>1</v>
      </c>
      <c r="S29" s="36">
        <v>1</v>
      </c>
      <c r="T29" s="36">
        <v>1</v>
      </c>
      <c r="U29" s="75">
        <v>0</v>
      </c>
      <c r="V29" s="1"/>
      <c r="W29" s="45">
        <v>1</v>
      </c>
      <c r="X29" s="36">
        <v>1</v>
      </c>
      <c r="Y29" s="36"/>
      <c r="Z29" s="45"/>
      <c r="AA29" s="45"/>
      <c r="AB29" s="45"/>
      <c r="AC29" s="45"/>
      <c r="AD29" s="45"/>
      <c r="AE29" s="45"/>
      <c r="AF29" s="36"/>
      <c r="AG29" s="45"/>
      <c r="AH29" s="4"/>
      <c r="AI29" s="4"/>
      <c r="AJ29" s="4"/>
      <c r="AK29" s="4"/>
    </row>
    <row r="30" spans="2:37">
      <c r="B30" s="19" t="s">
        <v>48</v>
      </c>
      <c r="C30" s="190">
        <v>2</v>
      </c>
      <c r="D30" s="36">
        <v>2</v>
      </c>
      <c r="E30" s="4"/>
      <c r="F30" s="4">
        <v>2</v>
      </c>
      <c r="G30" s="4">
        <v>2</v>
      </c>
      <c r="H30" s="4">
        <v>2</v>
      </c>
      <c r="I30" s="2">
        <v>2</v>
      </c>
      <c r="J30" s="45"/>
      <c r="K30" s="45"/>
      <c r="L30" s="45"/>
      <c r="M30" s="45"/>
      <c r="N30" s="63">
        <v>2</v>
      </c>
      <c r="O30" s="36">
        <v>2</v>
      </c>
      <c r="P30" s="36">
        <v>2</v>
      </c>
      <c r="Q30" s="36">
        <v>2</v>
      </c>
      <c r="R30" s="36">
        <v>2</v>
      </c>
      <c r="S30" s="36">
        <v>2</v>
      </c>
      <c r="T30" s="36">
        <v>2</v>
      </c>
      <c r="U30" s="75">
        <v>0</v>
      </c>
      <c r="V30" s="1"/>
      <c r="W30" s="45">
        <v>2</v>
      </c>
      <c r="X30" s="36">
        <v>2</v>
      </c>
      <c r="Y30" s="36"/>
      <c r="Z30" s="45"/>
      <c r="AA30" s="45"/>
      <c r="AB30" s="45"/>
      <c r="AC30" s="45"/>
      <c r="AD30" s="45"/>
      <c r="AE30" s="45"/>
      <c r="AF30" s="36"/>
      <c r="AG30" s="45"/>
      <c r="AH30" s="4"/>
      <c r="AI30" s="4"/>
      <c r="AJ30" s="4"/>
      <c r="AK30" s="4"/>
    </row>
    <row r="31" spans="2:37">
      <c r="B31" s="19" t="s">
        <v>49</v>
      </c>
      <c r="C31" s="8">
        <f>SUM(C19:C30)</f>
        <v>41</v>
      </c>
      <c r="D31" s="37">
        <f>SUM(D19:D30)</f>
        <v>51</v>
      </c>
      <c r="E31" s="9"/>
      <c r="F31" s="9">
        <f t="shared" ref="F31:G31" si="61">SUM(F19:F30)</f>
        <v>33</v>
      </c>
      <c r="G31" s="9">
        <f t="shared" si="61"/>
        <v>27</v>
      </c>
      <c r="H31" s="9">
        <f>SUM(H19:H30)</f>
        <v>41</v>
      </c>
      <c r="I31" s="10">
        <f>SUM(I19:I30)</f>
        <v>21</v>
      </c>
      <c r="J31" s="46"/>
      <c r="K31" s="46"/>
      <c r="L31" s="46"/>
      <c r="M31" s="46"/>
      <c r="N31" s="37">
        <f>SUM(N19:N30)</f>
        <v>51</v>
      </c>
      <c r="O31" s="37">
        <f t="shared" ref="O31:P31" si="62">SUM(O19:O30)</f>
        <v>50.396825396825399</v>
      </c>
      <c r="P31" s="37">
        <f t="shared" si="62"/>
        <v>32.142857142857146</v>
      </c>
      <c r="Q31" s="37">
        <f t="shared" ref="Q31" si="63">SUM(Q19:Q30)</f>
        <v>34.523809523809526</v>
      </c>
      <c r="R31" s="37">
        <f t="shared" ref="R31" si="64">SUM(R19:R30)</f>
        <v>39.285714285714285</v>
      </c>
      <c r="S31" s="37">
        <f t="shared" ref="S31" si="65">SUM(S19:S30)</f>
        <v>44.047619047619051</v>
      </c>
      <c r="T31" s="37">
        <f t="shared" ref="T31" si="66">SUM(T19:T30)</f>
        <v>41</v>
      </c>
      <c r="U31" s="163"/>
      <c r="V31" s="1"/>
      <c r="W31" s="46">
        <f t="shared" ref="W31" si="67">SUM(W19:W30)</f>
        <v>41</v>
      </c>
      <c r="X31" s="37"/>
      <c r="Y31" s="37"/>
      <c r="Z31" s="46"/>
      <c r="AA31" s="46"/>
      <c r="AB31" s="46"/>
      <c r="AC31" s="46"/>
      <c r="AD31" s="46"/>
      <c r="AE31" s="46"/>
      <c r="AF31" s="37"/>
      <c r="AG31" s="46"/>
      <c r="AH31" s="9"/>
      <c r="AI31" s="9"/>
      <c r="AJ31" s="9"/>
      <c r="AK31" s="9"/>
    </row>
    <row r="32" spans="2:37" ht="15" thickBot="1">
      <c r="B32" s="20" t="s">
        <v>50</v>
      </c>
      <c r="C32" s="11"/>
      <c r="D32" s="38"/>
      <c r="E32" s="12"/>
      <c r="F32" s="12">
        <f>F31*2</f>
        <v>66</v>
      </c>
      <c r="G32" s="12"/>
      <c r="H32" s="12"/>
      <c r="I32" s="13"/>
      <c r="J32" s="47"/>
      <c r="K32" s="47"/>
      <c r="L32" s="47"/>
      <c r="M32" s="47"/>
      <c r="N32" s="38"/>
      <c r="O32" s="38"/>
      <c r="P32" s="47">
        <f>P31</f>
        <v>32.142857142857146</v>
      </c>
      <c r="Q32" s="47">
        <f t="shared" ref="Q32:S32" si="68">Q31</f>
        <v>34.523809523809526</v>
      </c>
      <c r="R32" s="47">
        <f t="shared" si="68"/>
        <v>39.285714285714285</v>
      </c>
      <c r="S32" s="47">
        <f t="shared" si="68"/>
        <v>44.047619047619051</v>
      </c>
      <c r="T32" s="164"/>
      <c r="U32" s="77">
        <f>SUM(U19:U30)</f>
        <v>10</v>
      </c>
      <c r="V32" s="165">
        <f>T31+U32</f>
        <v>51</v>
      </c>
      <c r="W32" s="47"/>
      <c r="X32" s="47">
        <f>SUM(X19:X30)</f>
        <v>47.13333333333334</v>
      </c>
      <c r="Y32" s="47">
        <f>W31+X32</f>
        <v>88.13333333333334</v>
      </c>
      <c r="Z32" s="47"/>
      <c r="AA32" s="47"/>
      <c r="AB32" s="47"/>
      <c r="AC32" s="47"/>
      <c r="AD32" s="47"/>
      <c r="AE32" s="47"/>
      <c r="AF32" s="38"/>
      <c r="AG32" s="47"/>
      <c r="AH32" s="12"/>
      <c r="AI32" s="12"/>
      <c r="AJ32" s="12"/>
      <c r="AK32" s="12"/>
    </row>
    <row r="33" spans="2:37" hidden="1">
      <c r="B33" s="66" t="s">
        <v>51</v>
      </c>
      <c r="C33" s="149"/>
      <c r="D33" s="150"/>
      <c r="E33" s="149"/>
      <c r="F33" s="149"/>
      <c r="G33" s="149"/>
      <c r="H33" s="149"/>
      <c r="I33" s="149"/>
      <c r="J33" s="151"/>
      <c r="K33" s="151"/>
      <c r="L33" s="151"/>
      <c r="M33" s="151"/>
      <c r="N33" s="151"/>
      <c r="O33" s="151"/>
      <c r="P33" s="151">
        <f>P31+P32</f>
        <v>64.285714285714292</v>
      </c>
      <c r="Q33" s="151">
        <f t="shared" ref="Q33:S33" si="69">Q31+Q32</f>
        <v>69.047619047619051</v>
      </c>
      <c r="R33" s="151">
        <f t="shared" si="69"/>
        <v>78.571428571428569</v>
      </c>
      <c r="S33" s="151">
        <f t="shared" si="69"/>
        <v>88.095238095238102</v>
      </c>
      <c r="T33" s="151"/>
      <c r="U33" s="151"/>
      <c r="V33" s="152"/>
      <c r="W33" s="61"/>
      <c r="X33" s="61"/>
      <c r="Y33" s="71"/>
      <c r="Z33" s="39"/>
      <c r="AA33" s="39"/>
      <c r="AB33" s="39"/>
      <c r="AC33" s="39"/>
      <c r="AD33" s="39"/>
      <c r="AE33" s="39"/>
      <c r="AF33" s="39"/>
      <c r="AG33" s="39"/>
    </row>
    <row r="34" spans="2:37" ht="15" thickBot="1">
      <c r="B34" s="153" t="s">
        <v>77</v>
      </c>
      <c r="C34" s="154">
        <v>8</v>
      </c>
      <c r="D34" s="155">
        <v>8</v>
      </c>
      <c r="E34" s="156" t="s">
        <v>53</v>
      </c>
      <c r="F34" s="157">
        <v>6</v>
      </c>
      <c r="G34" s="157">
        <v>5</v>
      </c>
      <c r="H34" s="157">
        <v>8</v>
      </c>
      <c r="I34" s="158">
        <v>3</v>
      </c>
      <c r="J34" s="159"/>
      <c r="K34" s="159"/>
      <c r="L34" s="160"/>
      <c r="M34" s="160"/>
      <c r="N34" s="161">
        <v>8</v>
      </c>
      <c r="O34" s="161">
        <f>O19/2</f>
        <v>7.9365079365079367</v>
      </c>
      <c r="P34" s="161">
        <f t="shared" ref="P34:U34" si="70">P19/2</f>
        <v>2.2321428571428572</v>
      </c>
      <c r="Q34" s="161">
        <f t="shared" si="70"/>
        <v>2.9761904761904763</v>
      </c>
      <c r="R34" s="161">
        <f t="shared" si="70"/>
        <v>4.4642857142857144</v>
      </c>
      <c r="S34" s="161">
        <f t="shared" si="70"/>
        <v>5.9523809523809526</v>
      </c>
      <c r="T34" s="161">
        <f t="shared" si="70"/>
        <v>5</v>
      </c>
      <c r="U34" s="162">
        <f t="shared" si="70"/>
        <v>2</v>
      </c>
      <c r="V34" s="105"/>
      <c r="W34" s="79">
        <f>W19/2</f>
        <v>5</v>
      </c>
      <c r="X34" s="60">
        <f>X19/2</f>
        <v>6.916666666666667</v>
      </c>
      <c r="Y34" s="83"/>
      <c r="Z34" s="45"/>
      <c r="AA34" s="45"/>
      <c r="AB34" s="45"/>
      <c r="AC34" s="45"/>
      <c r="AD34" s="45"/>
      <c r="AE34" s="45"/>
      <c r="AF34" s="36"/>
      <c r="AG34" s="45"/>
      <c r="AH34" s="4"/>
      <c r="AI34" s="4"/>
      <c r="AJ34" s="4"/>
      <c r="AK34" s="4"/>
    </row>
    <row r="37" spans="2:37">
      <c r="B37" s="50"/>
    </row>
  </sheetData>
  <mergeCells count="9">
    <mergeCell ref="B3:B4"/>
    <mergeCell ref="T2:V2"/>
    <mergeCell ref="W2:Y2"/>
    <mergeCell ref="Z2:AF2"/>
    <mergeCell ref="AH2:AK2"/>
    <mergeCell ref="Z3:AA3"/>
    <mergeCell ref="AB3:AC3"/>
    <mergeCell ref="AD3:AE3"/>
    <mergeCell ref="AF3:AG3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827C5-A557-4152-9AF3-89624AE9C82C}">
  <dimension ref="B1:AR37"/>
  <sheetViews>
    <sheetView zoomScale="85" zoomScaleNormal="85" workbookViewId="0">
      <pane xSplit="2" ySplit="4" topLeftCell="Z5" activePane="bottomRight" state="frozen"/>
      <selection pane="bottomRight" activeCell="K19" sqref="K19"/>
      <selection pane="bottomLeft" activeCell="K19" sqref="K19"/>
      <selection pane="topRight" activeCell="K19" sqref="K19"/>
    </sheetView>
  </sheetViews>
  <sheetFormatPr defaultRowHeight="14.45"/>
  <cols>
    <col min="1" max="1" width="2.28515625" customWidth="1"/>
    <col min="2" max="2" width="35.7109375" bestFit="1" customWidth="1"/>
    <col min="3" max="4" width="19.7109375" hidden="1" customWidth="1"/>
    <col min="5" max="9" width="15.28515625" hidden="1" customWidth="1"/>
    <col min="10" max="13" width="12.7109375" hidden="1" customWidth="1"/>
    <col min="14" max="14" width="14.7109375" style="28" hidden="1" customWidth="1"/>
    <col min="15" max="19" width="12.7109375" hidden="1" customWidth="1"/>
    <col min="20" max="21" width="15.7109375" style="28" hidden="1" customWidth="1"/>
    <col min="22" max="22" width="8.85546875" style="72" hidden="1" customWidth="1"/>
    <col min="23" max="24" width="15.7109375" style="28" hidden="1" customWidth="1"/>
    <col min="25" max="25" width="8.85546875" style="70" hidden="1" customWidth="1"/>
    <col min="26" max="26" width="14.140625" bestFit="1" customWidth="1"/>
    <col min="27" max="27" width="13.5703125" hidden="1" customWidth="1"/>
    <col min="28" max="28" width="5.28515625" bestFit="1" customWidth="1"/>
    <col min="29" max="29" width="14.140625" bestFit="1" customWidth="1"/>
    <col min="30" max="30" width="13.5703125" bestFit="1" customWidth="1"/>
    <col min="31" max="31" width="5.28515625" bestFit="1" customWidth="1"/>
    <col min="32" max="32" width="14.140625" bestFit="1" customWidth="1"/>
    <col min="33" max="33" width="13.5703125" bestFit="1" customWidth="1"/>
    <col min="34" max="34" width="5.28515625" bestFit="1" customWidth="1"/>
    <col min="35" max="35" width="14.140625" bestFit="1" customWidth="1"/>
    <col min="36" max="36" width="13.5703125" bestFit="1" customWidth="1"/>
    <col min="37" max="37" width="5.28515625" bestFit="1" customWidth="1"/>
    <col min="38" max="41" width="12.7109375" hidden="1" customWidth="1"/>
    <col min="42" max="42" width="16.140625" bestFit="1" customWidth="1"/>
    <col min="43" max="43" width="17.42578125" bestFit="1" customWidth="1"/>
  </cols>
  <sheetData>
    <row r="1" spans="2:44" ht="9" customHeight="1"/>
    <row r="2" spans="2:44" s="86" customFormat="1" ht="20.45" customHeight="1"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91" t="s">
        <v>57</v>
      </c>
      <c r="O2" s="108"/>
      <c r="P2" s="108"/>
      <c r="Q2" s="108"/>
      <c r="R2" s="108"/>
      <c r="S2" s="108"/>
      <c r="T2" s="203" t="s">
        <v>58</v>
      </c>
      <c r="U2" s="203"/>
      <c r="V2" s="203"/>
      <c r="W2" s="203" t="s">
        <v>59</v>
      </c>
      <c r="X2" s="203"/>
      <c r="Y2" s="203"/>
      <c r="Z2" s="200" t="s">
        <v>1</v>
      </c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 t="s">
        <v>60</v>
      </c>
      <c r="AM2" s="200"/>
      <c r="AN2" s="200"/>
      <c r="AO2" s="200"/>
      <c r="AP2" s="200" t="s">
        <v>78</v>
      </c>
      <c r="AQ2" s="200"/>
      <c r="AR2" s="200"/>
    </row>
    <row r="3" spans="2:44" s="54" customFormat="1" ht="28.15" customHeight="1">
      <c r="B3" s="204" t="s">
        <v>0</v>
      </c>
      <c r="C3" s="189" t="s">
        <v>1</v>
      </c>
      <c r="D3" s="189" t="s">
        <v>1</v>
      </c>
      <c r="E3" s="189"/>
      <c r="F3" s="189" t="s">
        <v>2</v>
      </c>
      <c r="G3" s="189" t="s">
        <v>1</v>
      </c>
      <c r="H3" s="189" t="s">
        <v>3</v>
      </c>
      <c r="I3" s="189" t="s">
        <v>4</v>
      </c>
      <c r="J3" s="189" t="s">
        <v>5</v>
      </c>
      <c r="K3" s="189" t="s">
        <v>6</v>
      </c>
      <c r="L3" s="189" t="s">
        <v>7</v>
      </c>
      <c r="M3" s="189"/>
      <c r="N3" s="67" t="s">
        <v>1</v>
      </c>
      <c r="O3" s="189" t="s">
        <v>8</v>
      </c>
      <c r="P3" s="189" t="s">
        <v>9</v>
      </c>
      <c r="Q3" s="189" t="s">
        <v>10</v>
      </c>
      <c r="R3" s="189" t="s">
        <v>11</v>
      </c>
      <c r="S3" s="189" t="s">
        <v>12</v>
      </c>
      <c r="T3" s="67" t="s">
        <v>61</v>
      </c>
      <c r="U3" s="67" t="s">
        <v>62</v>
      </c>
      <c r="V3" s="67" t="s">
        <v>63</v>
      </c>
      <c r="W3" s="67" t="s">
        <v>61</v>
      </c>
      <c r="X3" s="67" t="s">
        <v>64</v>
      </c>
      <c r="Y3" s="67" t="s">
        <v>63</v>
      </c>
      <c r="Z3" s="202" t="s">
        <v>66</v>
      </c>
      <c r="AA3" s="202"/>
      <c r="AB3" s="189" t="s">
        <v>63</v>
      </c>
      <c r="AC3" s="202" t="s">
        <v>67</v>
      </c>
      <c r="AD3" s="202"/>
      <c r="AE3" s="189" t="s">
        <v>63</v>
      </c>
      <c r="AF3" s="202" t="s">
        <v>68</v>
      </c>
      <c r="AG3" s="202"/>
      <c r="AH3" s="189" t="s">
        <v>63</v>
      </c>
      <c r="AI3" s="202" t="s">
        <v>79</v>
      </c>
      <c r="AJ3" s="202"/>
      <c r="AK3" s="189" t="s">
        <v>63</v>
      </c>
      <c r="AL3" s="189" t="s">
        <v>65</v>
      </c>
      <c r="AM3" s="189" t="s">
        <v>66</v>
      </c>
      <c r="AN3" s="189" t="s">
        <v>67</v>
      </c>
      <c r="AO3" s="189" t="s">
        <v>68</v>
      </c>
      <c r="AP3" s="125" t="s">
        <v>80</v>
      </c>
      <c r="AQ3" s="125" t="s">
        <v>81</v>
      </c>
      <c r="AR3" s="125" t="s">
        <v>63</v>
      </c>
    </row>
    <row r="4" spans="2:44">
      <c r="B4" s="204"/>
      <c r="C4" s="190" t="s">
        <v>13</v>
      </c>
      <c r="D4" s="190" t="s">
        <v>13</v>
      </c>
      <c r="E4" s="190"/>
      <c r="F4" s="190" t="s">
        <v>14</v>
      </c>
      <c r="G4" s="190" t="s">
        <v>15</v>
      </c>
      <c r="H4" s="190" t="s">
        <v>16</v>
      </c>
      <c r="I4" s="190" t="s">
        <v>17</v>
      </c>
      <c r="J4" s="36">
        <v>10.5</v>
      </c>
      <c r="K4" s="36">
        <v>10.5</v>
      </c>
      <c r="L4" s="36">
        <v>10.5</v>
      </c>
      <c r="M4" s="36"/>
      <c r="N4" s="63">
        <v>10.5</v>
      </c>
      <c r="O4" s="36">
        <v>10.5</v>
      </c>
      <c r="P4" s="190">
        <v>14</v>
      </c>
      <c r="Q4" s="190">
        <v>14</v>
      </c>
      <c r="R4" s="190">
        <v>14</v>
      </c>
      <c r="S4" s="190">
        <v>14</v>
      </c>
      <c r="T4" s="107">
        <v>7.5</v>
      </c>
      <c r="U4" s="107">
        <v>3.5</v>
      </c>
      <c r="V4" s="188">
        <f>T4+U4</f>
        <v>11</v>
      </c>
      <c r="W4" s="107">
        <v>7</v>
      </c>
      <c r="X4" s="107">
        <v>7</v>
      </c>
      <c r="Y4" s="69">
        <f>W4+X4</f>
        <v>14</v>
      </c>
      <c r="Z4" s="122">
        <v>7.5</v>
      </c>
      <c r="AA4" s="122">
        <v>3.5</v>
      </c>
      <c r="AB4" s="122">
        <f>AA4+Z4</f>
        <v>11</v>
      </c>
      <c r="AC4" s="122">
        <v>7.5</v>
      </c>
      <c r="AD4" s="122">
        <v>3.5</v>
      </c>
      <c r="AE4" s="122">
        <f>AD4+AC4</f>
        <v>11</v>
      </c>
      <c r="AF4" s="122">
        <v>7.5</v>
      </c>
      <c r="AG4" s="122">
        <v>3.5</v>
      </c>
      <c r="AH4" s="122">
        <f>AG4+AF4</f>
        <v>11</v>
      </c>
      <c r="AI4" s="122">
        <v>7.5</v>
      </c>
      <c r="AJ4" s="122">
        <v>3.5</v>
      </c>
      <c r="AK4" s="122">
        <f>AJ4+AI4</f>
        <v>11</v>
      </c>
      <c r="AL4" s="122">
        <v>14</v>
      </c>
      <c r="AM4" s="122">
        <v>14</v>
      </c>
      <c r="AN4" s="122">
        <v>14</v>
      </c>
      <c r="AO4" s="122">
        <v>14</v>
      </c>
      <c r="AP4" s="107">
        <v>7</v>
      </c>
      <c r="AQ4" s="107">
        <v>7</v>
      </c>
      <c r="AR4" s="69">
        <f>AP4+AQ4</f>
        <v>14</v>
      </c>
    </row>
    <row r="5" spans="2:44">
      <c r="B5" s="190"/>
      <c r="C5" s="190"/>
      <c r="D5" s="190"/>
      <c r="E5" s="190"/>
      <c r="F5" s="190"/>
      <c r="G5" s="190"/>
      <c r="H5" s="190"/>
      <c r="I5" s="190"/>
      <c r="J5" s="36"/>
      <c r="K5" s="36"/>
      <c r="L5" s="36"/>
      <c r="M5" s="36"/>
      <c r="N5" s="63"/>
      <c r="O5" s="36"/>
      <c r="P5" s="190"/>
      <c r="Q5" s="190"/>
      <c r="R5" s="190"/>
      <c r="S5" s="190"/>
      <c r="T5" s="107" t="s">
        <v>69</v>
      </c>
      <c r="U5" s="107" t="s">
        <v>70</v>
      </c>
      <c r="V5" s="188"/>
      <c r="W5" s="107" t="s">
        <v>71</v>
      </c>
      <c r="X5" s="107" t="s">
        <v>72</v>
      </c>
      <c r="Y5" s="69"/>
      <c r="Z5" s="36" t="s">
        <v>82</v>
      </c>
      <c r="AA5" s="36" t="s">
        <v>70</v>
      </c>
      <c r="AB5" s="36"/>
      <c r="AC5" s="36" t="s">
        <v>83</v>
      </c>
      <c r="AD5" s="36" t="s">
        <v>84</v>
      </c>
      <c r="AE5" s="36"/>
      <c r="AF5" s="36" t="s">
        <v>83</v>
      </c>
      <c r="AG5" s="36" t="s">
        <v>84</v>
      </c>
      <c r="AH5" s="36"/>
      <c r="AI5" s="36" t="s">
        <v>83</v>
      </c>
      <c r="AJ5" s="36" t="s">
        <v>84</v>
      </c>
      <c r="AK5" s="36"/>
      <c r="AL5" s="190"/>
      <c r="AM5" s="190"/>
      <c r="AN5" s="190"/>
      <c r="AO5" s="190"/>
      <c r="AP5" s="107" t="s">
        <v>71</v>
      </c>
      <c r="AQ5" s="107" t="s">
        <v>72</v>
      </c>
      <c r="AR5" s="69"/>
    </row>
    <row r="6" spans="2:44" s="28" customFormat="1">
      <c r="B6" s="166" t="s">
        <v>18</v>
      </c>
      <c r="C6" s="69">
        <v>2000</v>
      </c>
      <c r="D6" s="62">
        <v>1848</v>
      </c>
      <c r="E6" s="69"/>
      <c r="F6" s="69">
        <v>2000</v>
      </c>
      <c r="G6" s="69">
        <v>1200</v>
      </c>
      <c r="H6" s="69">
        <v>2000</v>
      </c>
      <c r="I6" s="69">
        <v>504</v>
      </c>
      <c r="J6" s="62">
        <v>750</v>
      </c>
      <c r="K6" s="62">
        <v>1000</v>
      </c>
      <c r="L6" s="62">
        <v>1500</v>
      </c>
      <c r="M6" s="62"/>
      <c r="N6" s="62">
        <v>1848</v>
      </c>
      <c r="O6" s="62">
        <v>2000</v>
      </c>
      <c r="P6" s="69">
        <v>750</v>
      </c>
      <c r="Q6" s="69">
        <v>1000</v>
      </c>
      <c r="R6" s="69">
        <v>1500</v>
      </c>
      <c r="S6" s="69">
        <v>2000</v>
      </c>
      <c r="T6" s="69">
        <f>T4*T7</f>
        <v>900</v>
      </c>
      <c r="U6" s="69">
        <f>U7*U4</f>
        <v>595</v>
      </c>
      <c r="V6" s="136">
        <f t="shared" ref="V6" si="0">T6+U6</f>
        <v>1495</v>
      </c>
      <c r="W6" s="69">
        <f>W4*W7</f>
        <v>840</v>
      </c>
      <c r="X6" s="69">
        <f>X7*X4</f>
        <v>1162</v>
      </c>
      <c r="Y6" s="73">
        <f>W6+X6</f>
        <v>2002</v>
      </c>
      <c r="Z6" s="62">
        <f>Z4*Z7</f>
        <v>300</v>
      </c>
      <c r="AA6" s="62">
        <f>AA7*AA4</f>
        <v>0</v>
      </c>
      <c r="AB6" s="168">
        <f>Z6+AA6</f>
        <v>300</v>
      </c>
      <c r="AC6" s="62">
        <f>AC4*AC7</f>
        <v>300</v>
      </c>
      <c r="AD6" s="62">
        <f>AD7*AD4</f>
        <v>199.5</v>
      </c>
      <c r="AE6" s="168">
        <f>AC6+AD6</f>
        <v>499.5</v>
      </c>
      <c r="AF6" s="62">
        <f>AF4*AF7</f>
        <v>607.5</v>
      </c>
      <c r="AG6" s="62">
        <f>AG7*AG4</f>
        <v>392</v>
      </c>
      <c r="AH6" s="168">
        <f>AF6+AG6</f>
        <v>999.5</v>
      </c>
      <c r="AI6" s="62">
        <f>AI4*AI7</f>
        <v>901.5</v>
      </c>
      <c r="AJ6" s="62">
        <f>AJ7*AJ4</f>
        <v>598.5</v>
      </c>
      <c r="AK6" s="168">
        <f>AI6+AJ6</f>
        <v>1500</v>
      </c>
      <c r="AL6" s="62">
        <v>500</v>
      </c>
      <c r="AM6" s="62">
        <v>1000</v>
      </c>
      <c r="AN6" s="62">
        <v>1500</v>
      </c>
      <c r="AO6" s="62">
        <v>2000</v>
      </c>
      <c r="AP6" s="62">
        <v>839.8</v>
      </c>
      <c r="AQ6" s="62">
        <f>AQ7*AQ4</f>
        <v>1160.6000000000001</v>
      </c>
      <c r="AR6" s="168">
        <f>AP6+AQ6</f>
        <v>2000.4</v>
      </c>
    </row>
    <row r="7" spans="2:44">
      <c r="B7" s="166" t="s">
        <v>19</v>
      </c>
      <c r="C7" s="188">
        <v>190</v>
      </c>
      <c r="D7" s="34">
        <v>168</v>
      </c>
      <c r="E7" s="188"/>
      <c r="F7" s="188">
        <v>143</v>
      </c>
      <c r="G7" s="188">
        <v>114</v>
      </c>
      <c r="H7" s="188">
        <v>190</v>
      </c>
      <c r="I7" s="188">
        <v>72</v>
      </c>
      <c r="J7" s="34">
        <f>J6/J4</f>
        <v>71.428571428571431</v>
      </c>
      <c r="K7" s="34">
        <f>K6/K4</f>
        <v>95.238095238095241</v>
      </c>
      <c r="L7" s="34">
        <f>L6/L4</f>
        <v>142.85714285714286</v>
      </c>
      <c r="M7" s="34"/>
      <c r="N7" s="62">
        <v>168</v>
      </c>
      <c r="O7" s="34">
        <f>O6/O4</f>
        <v>190.47619047619048</v>
      </c>
      <c r="P7" s="34">
        <f>P6/P4</f>
        <v>53.571428571428569</v>
      </c>
      <c r="Q7" s="34">
        <f>Q6/Q4</f>
        <v>71.428571428571431</v>
      </c>
      <c r="R7" s="34">
        <f>R6/R4</f>
        <v>107.14285714285714</v>
      </c>
      <c r="S7" s="34">
        <f>S6/S4</f>
        <v>142.85714285714286</v>
      </c>
      <c r="T7" s="62">
        <v>120</v>
      </c>
      <c r="U7" s="62">
        <v>170</v>
      </c>
      <c r="V7" s="188"/>
      <c r="W7" s="62">
        <v>120</v>
      </c>
      <c r="X7" s="62">
        <v>166</v>
      </c>
      <c r="Y7" s="69"/>
      <c r="Z7" s="62">
        <v>40</v>
      </c>
      <c r="AA7" s="62">
        <v>0</v>
      </c>
      <c r="AB7" s="62"/>
      <c r="AC7" s="62">
        <v>40</v>
      </c>
      <c r="AD7" s="62">
        <v>57</v>
      </c>
      <c r="AE7" s="62"/>
      <c r="AF7" s="62">
        <v>81</v>
      </c>
      <c r="AG7" s="62">
        <v>112</v>
      </c>
      <c r="AH7" s="62"/>
      <c r="AI7" s="62">
        <v>120.2</v>
      </c>
      <c r="AJ7" s="62">
        <v>171</v>
      </c>
      <c r="AK7" s="34"/>
      <c r="AL7" s="34">
        <f>AL6/AL4</f>
        <v>35.714285714285715</v>
      </c>
      <c r="AM7" s="34">
        <f>AM6/AM4</f>
        <v>71.428571428571431</v>
      </c>
      <c r="AN7" s="34">
        <f>AN6/AN4</f>
        <v>107.14285714285714</v>
      </c>
      <c r="AO7" s="34">
        <f>AO6/AO4</f>
        <v>142.85714285714286</v>
      </c>
      <c r="AP7" s="62">
        <v>120</v>
      </c>
      <c r="AQ7" s="62">
        <v>165.8</v>
      </c>
      <c r="AR7" s="69"/>
    </row>
    <row r="8" spans="2:44" ht="14.45" hidden="1" customHeight="1">
      <c r="B8" s="167" t="s">
        <v>73</v>
      </c>
      <c r="C8" s="188">
        <v>17</v>
      </c>
      <c r="D8" s="34">
        <v>17</v>
      </c>
      <c r="E8" s="188" t="s">
        <v>21</v>
      </c>
      <c r="F8" s="188">
        <v>17</v>
      </c>
      <c r="G8" s="188">
        <v>17</v>
      </c>
      <c r="H8" s="188">
        <v>17</v>
      </c>
      <c r="I8" s="188">
        <v>17</v>
      </c>
      <c r="J8" s="34">
        <f>60/3</f>
        <v>20</v>
      </c>
      <c r="K8" s="34">
        <f t="shared" ref="K8:X8" si="1">60/3</f>
        <v>20</v>
      </c>
      <c r="L8" s="34">
        <f t="shared" si="1"/>
        <v>20</v>
      </c>
      <c r="M8" s="34"/>
      <c r="N8" s="62">
        <v>17</v>
      </c>
      <c r="O8" s="34">
        <f t="shared" si="1"/>
        <v>20</v>
      </c>
      <c r="P8" s="34">
        <f t="shared" si="1"/>
        <v>20</v>
      </c>
      <c r="Q8" s="34">
        <f t="shared" si="1"/>
        <v>20</v>
      </c>
      <c r="R8" s="34">
        <f t="shared" si="1"/>
        <v>20</v>
      </c>
      <c r="S8" s="34">
        <f t="shared" si="1"/>
        <v>20</v>
      </c>
      <c r="T8" s="62">
        <f t="shared" si="1"/>
        <v>20</v>
      </c>
      <c r="U8" s="62">
        <f t="shared" si="1"/>
        <v>20</v>
      </c>
      <c r="V8" s="188"/>
      <c r="W8" s="62">
        <f t="shared" si="1"/>
        <v>20</v>
      </c>
      <c r="X8" s="62">
        <f t="shared" si="1"/>
        <v>20</v>
      </c>
      <c r="Y8" s="69"/>
      <c r="Z8" s="62">
        <f>60/5</f>
        <v>12</v>
      </c>
      <c r="AA8" s="62">
        <f t="shared" ref="AA8:AQ8" si="2">60/3</f>
        <v>20</v>
      </c>
      <c r="AB8" s="62"/>
      <c r="AC8" s="62">
        <f>60/4</f>
        <v>15</v>
      </c>
      <c r="AD8" s="62">
        <f t="shared" si="2"/>
        <v>20</v>
      </c>
      <c r="AE8" s="62"/>
      <c r="AF8" s="62">
        <f t="shared" si="2"/>
        <v>20</v>
      </c>
      <c r="AG8" s="62">
        <f t="shared" si="2"/>
        <v>20</v>
      </c>
      <c r="AH8" s="62"/>
      <c r="AI8" s="62">
        <f t="shared" ref="AI8:AJ8" si="3">60/3</f>
        <v>20</v>
      </c>
      <c r="AJ8" s="62">
        <f t="shared" si="3"/>
        <v>20</v>
      </c>
      <c r="AK8" s="34"/>
      <c r="AL8" s="34">
        <f t="shared" si="2"/>
        <v>20</v>
      </c>
      <c r="AM8" s="34">
        <f t="shared" si="2"/>
        <v>20</v>
      </c>
      <c r="AN8" s="34">
        <f t="shared" si="2"/>
        <v>20</v>
      </c>
      <c r="AO8" s="34">
        <f t="shared" si="2"/>
        <v>20</v>
      </c>
      <c r="AP8" s="62">
        <f t="shared" si="2"/>
        <v>20</v>
      </c>
      <c r="AQ8" s="62">
        <f t="shared" si="2"/>
        <v>20</v>
      </c>
      <c r="AR8" s="69"/>
    </row>
    <row r="9" spans="2:44">
      <c r="B9" s="166" t="s">
        <v>22</v>
      </c>
      <c r="C9" s="188">
        <v>11</v>
      </c>
      <c r="D9" s="34">
        <v>10</v>
      </c>
      <c r="E9" s="188" t="s">
        <v>23</v>
      </c>
      <c r="F9" s="188">
        <v>9</v>
      </c>
      <c r="G9" s="188">
        <v>7</v>
      </c>
      <c r="H9" s="188">
        <v>11</v>
      </c>
      <c r="I9" s="188">
        <v>5</v>
      </c>
      <c r="J9" s="34">
        <f>J7/J8</f>
        <v>3.5714285714285716</v>
      </c>
      <c r="K9" s="34">
        <f t="shared" ref="K9:U9" si="4">K7/K8</f>
        <v>4.7619047619047619</v>
      </c>
      <c r="L9" s="34">
        <f t="shared" si="4"/>
        <v>7.1428571428571432</v>
      </c>
      <c r="M9" s="34"/>
      <c r="N9" s="62">
        <v>10</v>
      </c>
      <c r="O9" s="34">
        <f t="shared" si="4"/>
        <v>9.5238095238095237</v>
      </c>
      <c r="P9" s="109">
        <f t="shared" si="4"/>
        <v>2.6785714285714284</v>
      </c>
      <c r="Q9" s="109">
        <f t="shared" si="4"/>
        <v>3.5714285714285716</v>
      </c>
      <c r="R9" s="109">
        <f t="shared" si="4"/>
        <v>5.3571428571428568</v>
      </c>
      <c r="S9" s="109">
        <f t="shared" si="4"/>
        <v>7.1428571428571432</v>
      </c>
      <c r="T9" s="62">
        <f t="shared" si="4"/>
        <v>6</v>
      </c>
      <c r="U9" s="62">
        <f t="shared" si="4"/>
        <v>8.5</v>
      </c>
      <c r="V9" s="188"/>
      <c r="W9" s="62">
        <f>W7/W8</f>
        <v>6</v>
      </c>
      <c r="X9" s="62">
        <f>X7/X8</f>
        <v>8.3000000000000007</v>
      </c>
      <c r="Y9" s="69"/>
      <c r="Z9" s="62">
        <f t="shared" ref="Z9:AO9" si="5">Z7/Z8</f>
        <v>3.3333333333333335</v>
      </c>
      <c r="AA9" s="62">
        <f t="shared" si="5"/>
        <v>0</v>
      </c>
      <c r="AB9" s="62"/>
      <c r="AC9" s="62">
        <f t="shared" si="5"/>
        <v>2.6666666666666665</v>
      </c>
      <c r="AD9" s="62">
        <f t="shared" si="5"/>
        <v>2.85</v>
      </c>
      <c r="AE9" s="62"/>
      <c r="AF9" s="62">
        <f t="shared" si="5"/>
        <v>4.05</v>
      </c>
      <c r="AG9" s="62">
        <f t="shared" si="5"/>
        <v>5.6</v>
      </c>
      <c r="AH9" s="62"/>
      <c r="AI9" s="62">
        <f t="shared" ref="AI9:AJ9" si="6">AI7/AI8</f>
        <v>6.01</v>
      </c>
      <c r="AJ9" s="62">
        <f t="shared" si="6"/>
        <v>8.5500000000000007</v>
      </c>
      <c r="AK9" s="34"/>
      <c r="AL9" s="109">
        <f t="shared" si="5"/>
        <v>1.7857142857142858</v>
      </c>
      <c r="AM9" s="109">
        <f t="shared" si="5"/>
        <v>3.5714285714285716</v>
      </c>
      <c r="AN9" s="109">
        <f t="shared" si="5"/>
        <v>5.3571428571428568</v>
      </c>
      <c r="AO9" s="109">
        <f t="shared" si="5"/>
        <v>7.1428571428571432</v>
      </c>
      <c r="AP9" s="62">
        <f>AP7/AP8</f>
        <v>6</v>
      </c>
      <c r="AQ9" s="62">
        <f>AQ7/AQ8</f>
        <v>8.2900000000000009</v>
      </c>
      <c r="AR9" s="69"/>
    </row>
    <row r="10" spans="2:44" ht="14.45" hidden="1" customHeight="1">
      <c r="B10" s="167" t="s">
        <v>74</v>
      </c>
      <c r="C10" s="188">
        <v>17</v>
      </c>
      <c r="D10" s="34">
        <v>17</v>
      </c>
      <c r="E10" s="188"/>
      <c r="F10" s="188">
        <v>17</v>
      </c>
      <c r="G10" s="188">
        <v>17</v>
      </c>
      <c r="H10" s="188">
        <v>17</v>
      </c>
      <c r="I10" s="188">
        <v>17</v>
      </c>
      <c r="J10" s="34">
        <f>60/5</f>
        <v>12</v>
      </c>
      <c r="K10" s="34">
        <f t="shared" ref="K10:X10" si="7">60/5</f>
        <v>12</v>
      </c>
      <c r="L10" s="34">
        <f t="shared" si="7"/>
        <v>12</v>
      </c>
      <c r="M10" s="34"/>
      <c r="N10" s="62">
        <v>17</v>
      </c>
      <c r="O10" s="34">
        <f t="shared" si="7"/>
        <v>12</v>
      </c>
      <c r="P10" s="34">
        <f t="shared" si="7"/>
        <v>12</v>
      </c>
      <c r="Q10" s="34">
        <f t="shared" si="7"/>
        <v>12</v>
      </c>
      <c r="R10" s="34">
        <f t="shared" si="7"/>
        <v>12</v>
      </c>
      <c r="S10" s="34">
        <f t="shared" si="7"/>
        <v>12</v>
      </c>
      <c r="T10" s="62">
        <f t="shared" si="7"/>
        <v>12</v>
      </c>
      <c r="U10" s="62">
        <f t="shared" si="7"/>
        <v>12</v>
      </c>
      <c r="V10" s="188"/>
      <c r="W10" s="62">
        <f t="shared" si="7"/>
        <v>12</v>
      </c>
      <c r="X10" s="62">
        <f t="shared" si="7"/>
        <v>12</v>
      </c>
      <c r="Y10" s="69"/>
      <c r="Z10" s="62">
        <f>60/7</f>
        <v>8.5714285714285712</v>
      </c>
      <c r="AA10" s="62">
        <f t="shared" ref="AA10:AQ10" si="8">60/5</f>
        <v>12</v>
      </c>
      <c r="AB10" s="62"/>
      <c r="AC10" s="62">
        <f>60/6</f>
        <v>10</v>
      </c>
      <c r="AD10" s="62">
        <f t="shared" si="8"/>
        <v>12</v>
      </c>
      <c r="AE10" s="62"/>
      <c r="AF10" s="62">
        <f t="shared" si="8"/>
        <v>12</v>
      </c>
      <c r="AG10" s="62">
        <f t="shared" si="8"/>
        <v>12</v>
      </c>
      <c r="AH10" s="62"/>
      <c r="AI10" s="62">
        <f t="shared" ref="AI10:AJ10" si="9">60/5</f>
        <v>12</v>
      </c>
      <c r="AJ10" s="62">
        <f t="shared" si="9"/>
        <v>12</v>
      </c>
      <c r="AK10" s="34"/>
      <c r="AL10" s="34">
        <f t="shared" si="8"/>
        <v>12</v>
      </c>
      <c r="AM10" s="34">
        <f t="shared" si="8"/>
        <v>12</v>
      </c>
      <c r="AN10" s="34">
        <f t="shared" si="8"/>
        <v>12</v>
      </c>
      <c r="AO10" s="34">
        <f t="shared" si="8"/>
        <v>12</v>
      </c>
      <c r="AP10" s="62">
        <f t="shared" si="8"/>
        <v>12</v>
      </c>
      <c r="AQ10" s="62">
        <f t="shared" si="8"/>
        <v>12</v>
      </c>
      <c r="AR10" s="69"/>
    </row>
    <row r="11" spans="2:44">
      <c r="B11" s="166" t="s">
        <v>25</v>
      </c>
      <c r="C11" s="188">
        <v>11</v>
      </c>
      <c r="D11" s="34">
        <v>11</v>
      </c>
      <c r="E11" s="188" t="s">
        <v>26</v>
      </c>
      <c r="F11" s="188">
        <v>9</v>
      </c>
      <c r="G11" s="188">
        <v>7</v>
      </c>
      <c r="H11" s="188">
        <v>11</v>
      </c>
      <c r="I11" s="188">
        <v>5</v>
      </c>
      <c r="J11" s="34">
        <f>J7/J10</f>
        <v>5.9523809523809526</v>
      </c>
      <c r="K11" s="34">
        <f t="shared" ref="K11:U11" si="10">K7/K10</f>
        <v>7.9365079365079367</v>
      </c>
      <c r="L11" s="34">
        <f t="shared" si="10"/>
        <v>11.904761904761905</v>
      </c>
      <c r="M11" s="34"/>
      <c r="N11" s="62">
        <v>14</v>
      </c>
      <c r="O11" s="34">
        <f t="shared" si="10"/>
        <v>15.873015873015873</v>
      </c>
      <c r="P11" s="34">
        <f t="shared" si="10"/>
        <v>4.4642857142857144</v>
      </c>
      <c r="Q11" s="34">
        <f t="shared" si="10"/>
        <v>5.9523809523809526</v>
      </c>
      <c r="R11" s="34">
        <f t="shared" si="10"/>
        <v>8.9285714285714288</v>
      </c>
      <c r="S11" s="34">
        <f t="shared" si="10"/>
        <v>11.904761904761905</v>
      </c>
      <c r="T11" s="62">
        <f t="shared" si="10"/>
        <v>10</v>
      </c>
      <c r="U11" s="62">
        <f t="shared" si="10"/>
        <v>14.166666666666666</v>
      </c>
      <c r="V11" s="188"/>
      <c r="W11" s="62">
        <f>W7/W10</f>
        <v>10</v>
      </c>
      <c r="X11" s="62">
        <f>X7/X10</f>
        <v>13.833333333333334</v>
      </c>
      <c r="Y11" s="69"/>
      <c r="Z11" s="62">
        <f t="shared" ref="Z11:AO11" si="11">Z7/Z10</f>
        <v>4.666666666666667</v>
      </c>
      <c r="AA11" s="62">
        <f t="shared" si="11"/>
        <v>0</v>
      </c>
      <c r="AB11" s="62"/>
      <c r="AC11" s="62">
        <f t="shared" si="11"/>
        <v>4</v>
      </c>
      <c r="AD11" s="62">
        <f t="shared" si="11"/>
        <v>4.75</v>
      </c>
      <c r="AE11" s="62"/>
      <c r="AF11" s="62">
        <f t="shared" si="11"/>
        <v>6.75</v>
      </c>
      <c r="AG11" s="62">
        <f t="shared" si="11"/>
        <v>9.3333333333333339</v>
      </c>
      <c r="AH11" s="62"/>
      <c r="AI11" s="62">
        <f t="shared" ref="AI11:AJ11" si="12">AI7/AI10</f>
        <v>10.016666666666667</v>
      </c>
      <c r="AJ11" s="62">
        <f t="shared" si="12"/>
        <v>14.25</v>
      </c>
      <c r="AK11" s="34"/>
      <c r="AL11" s="34">
        <f t="shared" si="11"/>
        <v>2.9761904761904763</v>
      </c>
      <c r="AM11" s="34">
        <f t="shared" si="11"/>
        <v>5.9523809523809526</v>
      </c>
      <c r="AN11" s="34">
        <f t="shared" si="11"/>
        <v>8.9285714285714288</v>
      </c>
      <c r="AO11" s="34">
        <f t="shared" si="11"/>
        <v>11.904761904761905</v>
      </c>
      <c r="AP11" s="62">
        <f>AP7/AP10</f>
        <v>10</v>
      </c>
      <c r="AQ11" s="62">
        <f>AQ7/AQ10</f>
        <v>13.816666666666668</v>
      </c>
      <c r="AR11" s="69"/>
    </row>
    <row r="12" spans="2:44" ht="14.45" hidden="1" customHeight="1">
      <c r="B12" s="167" t="s">
        <v>75</v>
      </c>
      <c r="C12" s="188">
        <v>4</v>
      </c>
      <c r="D12" s="34">
        <v>4</v>
      </c>
      <c r="E12" s="188"/>
      <c r="F12" s="188">
        <v>4</v>
      </c>
      <c r="G12" s="188">
        <v>4</v>
      </c>
      <c r="H12" s="188">
        <v>4</v>
      </c>
      <c r="I12" s="188">
        <v>4</v>
      </c>
      <c r="J12" s="34">
        <f>60/15</f>
        <v>4</v>
      </c>
      <c r="K12" s="34">
        <f t="shared" ref="K12:X12" si="13">60/15</f>
        <v>4</v>
      </c>
      <c r="L12" s="34">
        <f t="shared" si="13"/>
        <v>4</v>
      </c>
      <c r="M12" s="34"/>
      <c r="N12" s="62">
        <v>4</v>
      </c>
      <c r="O12" s="34">
        <f t="shared" si="13"/>
        <v>4</v>
      </c>
      <c r="P12" s="34">
        <f t="shared" si="13"/>
        <v>4</v>
      </c>
      <c r="Q12" s="34">
        <f t="shared" si="13"/>
        <v>4</v>
      </c>
      <c r="R12" s="34">
        <f t="shared" si="13"/>
        <v>4</v>
      </c>
      <c r="S12" s="34">
        <f t="shared" si="13"/>
        <v>4</v>
      </c>
      <c r="T12" s="62">
        <f t="shared" si="13"/>
        <v>4</v>
      </c>
      <c r="U12" s="62">
        <f t="shared" si="13"/>
        <v>4</v>
      </c>
      <c r="V12" s="188"/>
      <c r="W12" s="62">
        <f t="shared" si="13"/>
        <v>4</v>
      </c>
      <c r="X12" s="62">
        <f t="shared" si="13"/>
        <v>4</v>
      </c>
      <c r="Y12" s="69"/>
      <c r="Z12" s="62">
        <f t="shared" ref="Z12:AQ12" si="14">60/15</f>
        <v>4</v>
      </c>
      <c r="AA12" s="62">
        <f t="shared" si="14"/>
        <v>4</v>
      </c>
      <c r="AB12" s="62"/>
      <c r="AC12" s="62">
        <f t="shared" si="14"/>
        <v>4</v>
      </c>
      <c r="AD12" s="62">
        <f t="shared" si="14"/>
        <v>4</v>
      </c>
      <c r="AE12" s="62"/>
      <c r="AF12" s="62">
        <f t="shared" si="14"/>
        <v>4</v>
      </c>
      <c r="AG12" s="62">
        <f t="shared" si="14"/>
        <v>4</v>
      </c>
      <c r="AH12" s="62"/>
      <c r="AI12" s="62">
        <f t="shared" ref="AI12:AJ12" si="15">60/15</f>
        <v>4</v>
      </c>
      <c r="AJ12" s="62">
        <f t="shared" si="15"/>
        <v>4</v>
      </c>
      <c r="AK12" s="34"/>
      <c r="AL12" s="34">
        <f t="shared" si="14"/>
        <v>4</v>
      </c>
      <c r="AM12" s="34">
        <f t="shared" si="14"/>
        <v>4</v>
      </c>
      <c r="AN12" s="34">
        <f t="shared" si="14"/>
        <v>4</v>
      </c>
      <c r="AO12" s="34">
        <f t="shared" si="14"/>
        <v>4</v>
      </c>
      <c r="AP12" s="62">
        <f t="shared" si="14"/>
        <v>4</v>
      </c>
      <c r="AQ12" s="62">
        <f t="shared" si="14"/>
        <v>4</v>
      </c>
      <c r="AR12" s="69"/>
    </row>
    <row r="13" spans="2:44">
      <c r="B13" s="166" t="s">
        <v>28</v>
      </c>
      <c r="C13" s="188">
        <v>48</v>
      </c>
      <c r="D13" s="34">
        <v>48</v>
      </c>
      <c r="E13" s="188"/>
      <c r="F13" s="188">
        <v>36</v>
      </c>
      <c r="G13" s="188">
        <v>29</v>
      </c>
      <c r="H13" s="188">
        <v>48</v>
      </c>
      <c r="I13" s="188">
        <v>18</v>
      </c>
      <c r="J13" s="34">
        <f>J7/J12</f>
        <v>17.857142857142858</v>
      </c>
      <c r="K13" s="34">
        <f t="shared" ref="K13:U13" si="16">K7/K12</f>
        <v>23.80952380952381</v>
      </c>
      <c r="L13" s="34">
        <f t="shared" si="16"/>
        <v>35.714285714285715</v>
      </c>
      <c r="M13" s="34"/>
      <c r="N13" s="62">
        <v>48</v>
      </c>
      <c r="O13" s="34">
        <f t="shared" si="16"/>
        <v>47.61904761904762</v>
      </c>
      <c r="P13" s="34">
        <f t="shared" si="16"/>
        <v>13.392857142857142</v>
      </c>
      <c r="Q13" s="34">
        <f t="shared" si="16"/>
        <v>17.857142857142858</v>
      </c>
      <c r="R13" s="34">
        <f t="shared" si="16"/>
        <v>26.785714285714285</v>
      </c>
      <c r="S13" s="34">
        <f t="shared" si="16"/>
        <v>35.714285714285715</v>
      </c>
      <c r="T13" s="62">
        <f t="shared" si="16"/>
        <v>30</v>
      </c>
      <c r="U13" s="62">
        <f t="shared" si="16"/>
        <v>42.5</v>
      </c>
      <c r="V13" s="188"/>
      <c r="W13" s="62">
        <f>W7/W12</f>
        <v>30</v>
      </c>
      <c r="X13" s="62">
        <f>X7/X12</f>
        <v>41.5</v>
      </c>
      <c r="Y13" s="69"/>
      <c r="Z13" s="62">
        <f t="shared" ref="Z13:AN13" si="17">Z7/Z12</f>
        <v>10</v>
      </c>
      <c r="AA13" s="62">
        <f t="shared" si="17"/>
        <v>0</v>
      </c>
      <c r="AB13" s="62"/>
      <c r="AC13" s="62">
        <f t="shared" si="17"/>
        <v>10</v>
      </c>
      <c r="AD13" s="62">
        <f t="shared" si="17"/>
        <v>14.25</v>
      </c>
      <c r="AE13" s="62"/>
      <c r="AF13" s="62">
        <f t="shared" si="17"/>
        <v>20.25</v>
      </c>
      <c r="AG13" s="62">
        <f t="shared" si="17"/>
        <v>28</v>
      </c>
      <c r="AH13" s="62"/>
      <c r="AI13" s="62">
        <f t="shared" ref="AI13:AJ13" si="18">AI7/AI12</f>
        <v>30.05</v>
      </c>
      <c r="AJ13" s="62">
        <f t="shared" si="18"/>
        <v>42.75</v>
      </c>
      <c r="AK13" s="34"/>
      <c r="AL13" s="34">
        <f t="shared" si="17"/>
        <v>8.9285714285714288</v>
      </c>
      <c r="AM13" s="34">
        <f t="shared" si="17"/>
        <v>17.857142857142858</v>
      </c>
      <c r="AN13" s="34">
        <f t="shared" si="17"/>
        <v>26.785714285714285</v>
      </c>
      <c r="AO13" s="34">
        <f>AO7/AO12</f>
        <v>35.714285714285715</v>
      </c>
      <c r="AP13" s="62">
        <f>AP7/AP12</f>
        <v>30</v>
      </c>
      <c r="AQ13" s="62">
        <f>AQ7/AQ12</f>
        <v>41.45</v>
      </c>
      <c r="AR13" s="69"/>
    </row>
    <row r="14" spans="2:44" ht="14.45" hidden="1" customHeight="1">
      <c r="B14" s="167" t="s">
        <v>29</v>
      </c>
      <c r="C14" s="188">
        <v>25.5</v>
      </c>
      <c r="D14" s="34">
        <v>25.5</v>
      </c>
      <c r="E14" s="188"/>
      <c r="F14" s="188">
        <v>25.5</v>
      </c>
      <c r="G14" s="188">
        <v>25.5</v>
      </c>
      <c r="H14" s="188">
        <v>25.5</v>
      </c>
      <c r="I14" s="188">
        <v>25.5</v>
      </c>
      <c r="J14" s="34">
        <f t="shared" ref="J14:R14" si="19">60/1.5</f>
        <v>40</v>
      </c>
      <c r="K14" s="34">
        <f t="shared" si="19"/>
        <v>40</v>
      </c>
      <c r="L14" s="34">
        <f t="shared" si="19"/>
        <v>40</v>
      </c>
      <c r="M14" s="34"/>
      <c r="N14" s="62">
        <v>25.5</v>
      </c>
      <c r="O14" s="34">
        <f t="shared" si="19"/>
        <v>40</v>
      </c>
      <c r="P14" s="34">
        <f t="shared" si="19"/>
        <v>40</v>
      </c>
      <c r="Q14" s="34">
        <f t="shared" si="19"/>
        <v>40</v>
      </c>
      <c r="R14" s="34">
        <f t="shared" si="19"/>
        <v>40</v>
      </c>
      <c r="S14" s="34">
        <f>60/1.5</f>
        <v>40</v>
      </c>
      <c r="T14" s="62">
        <f>60/1.5</f>
        <v>40</v>
      </c>
      <c r="U14" s="62">
        <f>60/1.5</f>
        <v>40</v>
      </c>
      <c r="V14" s="188"/>
      <c r="W14" s="62">
        <f>60/1.5</f>
        <v>40</v>
      </c>
      <c r="X14" s="62">
        <f>60/1.5</f>
        <v>40</v>
      </c>
      <c r="Y14" s="69"/>
      <c r="Z14" s="62">
        <f>60/3</f>
        <v>20</v>
      </c>
      <c r="AA14" s="62">
        <f>60/1.5</f>
        <v>40</v>
      </c>
      <c r="AB14" s="62"/>
      <c r="AC14" s="62">
        <f>60/2</f>
        <v>30</v>
      </c>
      <c r="AD14" s="62">
        <f>60/1.5</f>
        <v>40</v>
      </c>
      <c r="AE14" s="62"/>
      <c r="AF14" s="62">
        <f>60/1.5</f>
        <v>40</v>
      </c>
      <c r="AG14" s="62">
        <f>60/1.5</f>
        <v>40</v>
      </c>
      <c r="AH14" s="62"/>
      <c r="AI14" s="62">
        <f>60/1.5</f>
        <v>40</v>
      </c>
      <c r="AJ14" s="62">
        <f>60/1.5</f>
        <v>40</v>
      </c>
      <c r="AK14" s="34"/>
      <c r="AL14" s="34">
        <f t="shared" ref="AL14:AN14" si="20">60/1.5</f>
        <v>40</v>
      </c>
      <c r="AM14" s="34">
        <f t="shared" si="20"/>
        <v>40</v>
      </c>
      <c r="AN14" s="34">
        <f t="shared" si="20"/>
        <v>40</v>
      </c>
      <c r="AO14" s="34">
        <f>60/1.5</f>
        <v>40</v>
      </c>
      <c r="AP14" s="62">
        <f>60/1.5</f>
        <v>40</v>
      </c>
      <c r="AQ14" s="62">
        <f>60/1.5</f>
        <v>40</v>
      </c>
      <c r="AR14" s="69"/>
    </row>
    <row r="15" spans="2:44">
      <c r="B15" s="166" t="s">
        <v>30</v>
      </c>
      <c r="C15" s="188">
        <v>8</v>
      </c>
      <c r="D15" s="34">
        <v>6</v>
      </c>
      <c r="E15" s="188"/>
      <c r="F15" s="188">
        <v>6</v>
      </c>
      <c r="G15" s="188">
        <v>5</v>
      </c>
      <c r="H15" s="188">
        <v>8</v>
      </c>
      <c r="I15" s="188">
        <v>3</v>
      </c>
      <c r="J15" s="109">
        <f>J7/J14</f>
        <v>1.7857142857142858</v>
      </c>
      <c r="K15" s="109">
        <f t="shared" ref="K15:U15" si="21">K7/K14</f>
        <v>2.3809523809523809</v>
      </c>
      <c r="L15" s="109">
        <f t="shared" si="21"/>
        <v>3.5714285714285716</v>
      </c>
      <c r="M15" s="109"/>
      <c r="N15" s="62">
        <v>6</v>
      </c>
      <c r="O15" s="109">
        <f t="shared" si="21"/>
        <v>4.7619047619047619</v>
      </c>
      <c r="P15" s="109">
        <f t="shared" si="21"/>
        <v>1.3392857142857142</v>
      </c>
      <c r="Q15" s="109">
        <f t="shared" si="21"/>
        <v>1.7857142857142858</v>
      </c>
      <c r="R15" s="109">
        <f t="shared" si="21"/>
        <v>2.6785714285714284</v>
      </c>
      <c r="S15" s="109">
        <f t="shared" si="21"/>
        <v>3.5714285714285716</v>
      </c>
      <c r="T15" s="62">
        <f t="shared" si="21"/>
        <v>3</v>
      </c>
      <c r="U15" s="62">
        <f t="shared" si="21"/>
        <v>4.25</v>
      </c>
      <c r="V15" s="188"/>
      <c r="W15" s="62">
        <f>W7/W14</f>
        <v>3</v>
      </c>
      <c r="X15" s="62">
        <f>X7/X14</f>
        <v>4.1500000000000004</v>
      </c>
      <c r="Y15" s="69"/>
      <c r="Z15" s="62">
        <f t="shared" ref="Z15:AO15" si="22">Z7/Z14</f>
        <v>2</v>
      </c>
      <c r="AA15" s="62">
        <f t="shared" si="22"/>
        <v>0</v>
      </c>
      <c r="AB15" s="62"/>
      <c r="AC15" s="62">
        <f t="shared" si="22"/>
        <v>1.3333333333333333</v>
      </c>
      <c r="AD15" s="62">
        <f t="shared" si="22"/>
        <v>1.425</v>
      </c>
      <c r="AE15" s="62"/>
      <c r="AF15" s="62">
        <f t="shared" si="22"/>
        <v>2.0249999999999999</v>
      </c>
      <c r="AG15" s="62">
        <f t="shared" si="22"/>
        <v>2.8</v>
      </c>
      <c r="AH15" s="62"/>
      <c r="AI15" s="62">
        <f t="shared" ref="AI15:AJ15" si="23">AI7/AI14</f>
        <v>3.0049999999999999</v>
      </c>
      <c r="AJ15" s="62">
        <f t="shared" si="23"/>
        <v>4.2750000000000004</v>
      </c>
      <c r="AK15" s="109"/>
      <c r="AL15" s="109">
        <f t="shared" si="22"/>
        <v>0.8928571428571429</v>
      </c>
      <c r="AM15" s="109">
        <f t="shared" si="22"/>
        <v>1.7857142857142858</v>
      </c>
      <c r="AN15" s="109">
        <f t="shared" si="22"/>
        <v>2.6785714285714284</v>
      </c>
      <c r="AO15" s="109">
        <f t="shared" si="22"/>
        <v>3.5714285714285716</v>
      </c>
      <c r="AP15" s="62">
        <f>AP7/AP14</f>
        <v>3</v>
      </c>
      <c r="AQ15" s="62">
        <f>AQ7/AQ14</f>
        <v>4.1450000000000005</v>
      </c>
      <c r="AR15" s="69"/>
    </row>
    <row r="16" spans="2:44" ht="14.45" hidden="1" customHeight="1">
      <c r="B16" s="167" t="s">
        <v>76</v>
      </c>
      <c r="C16" s="188">
        <v>1.33</v>
      </c>
      <c r="D16" s="34">
        <v>1.33</v>
      </c>
      <c r="E16" s="188" t="s">
        <v>32</v>
      </c>
      <c r="F16" s="188">
        <v>1.33</v>
      </c>
      <c r="G16" s="188">
        <v>1.33</v>
      </c>
      <c r="H16" s="188">
        <v>1.33</v>
      </c>
      <c r="I16" s="188">
        <v>1.33</v>
      </c>
      <c r="J16" s="110">
        <v>1.4634146341463414</v>
      </c>
      <c r="K16" s="110">
        <v>1.4634146341463414</v>
      </c>
      <c r="L16" s="110">
        <v>1.4634146341463414</v>
      </c>
      <c r="M16" s="110"/>
      <c r="N16" s="62">
        <v>1.33</v>
      </c>
      <c r="O16" s="110">
        <v>1.4634146341463414</v>
      </c>
      <c r="P16" s="110">
        <v>1.4634146341463414</v>
      </c>
      <c r="Q16" s="110">
        <v>1.4634146341463414</v>
      </c>
      <c r="R16" s="110">
        <v>1.4634146341463414</v>
      </c>
      <c r="S16" s="110">
        <v>1.4634146341463414</v>
      </c>
      <c r="T16" s="65">
        <v>1.4634146341463414</v>
      </c>
      <c r="U16" s="65">
        <v>1.4634146341463414</v>
      </c>
      <c r="V16" s="188"/>
      <c r="W16" s="65">
        <v>1.4634146341463414</v>
      </c>
      <c r="X16" s="65">
        <v>1.4634146341463414</v>
      </c>
      <c r="Y16" s="69"/>
      <c r="Z16" s="65">
        <v>1.4634146341463414</v>
      </c>
      <c r="AA16" s="65">
        <v>1.4634146341463414</v>
      </c>
      <c r="AB16" s="65"/>
      <c r="AC16" s="65">
        <v>1.4634146341463414</v>
      </c>
      <c r="AD16" s="65">
        <v>1.4634146341463414</v>
      </c>
      <c r="AE16" s="65"/>
      <c r="AF16" s="65">
        <v>1.4634146341463414</v>
      </c>
      <c r="AG16" s="65">
        <v>1.4634146341463414</v>
      </c>
      <c r="AH16" s="65"/>
      <c r="AI16" s="65">
        <v>1.4634146341463414</v>
      </c>
      <c r="AJ16" s="65">
        <v>1.4634146341463414</v>
      </c>
      <c r="AK16" s="110"/>
      <c r="AL16" s="110">
        <v>1.4634146341463414</v>
      </c>
      <c r="AM16" s="110">
        <v>1.4634146341463414</v>
      </c>
      <c r="AN16" s="110">
        <v>1.4634146341463414</v>
      </c>
      <c r="AO16" s="110">
        <v>1.4634146341463414</v>
      </c>
      <c r="AP16" s="65">
        <v>1.4634146341463414</v>
      </c>
      <c r="AQ16" s="65">
        <v>1.4634146341463414</v>
      </c>
      <c r="AR16" s="69"/>
    </row>
    <row r="17" spans="2:44">
      <c r="B17" s="166" t="s">
        <v>33</v>
      </c>
      <c r="C17" s="188">
        <v>146</v>
      </c>
      <c r="D17" s="34">
        <v>146</v>
      </c>
      <c r="E17" s="188"/>
      <c r="F17" s="188">
        <v>110</v>
      </c>
      <c r="G17" s="188">
        <v>88</v>
      </c>
      <c r="H17" s="188">
        <v>146</v>
      </c>
      <c r="I17" s="188">
        <v>55</v>
      </c>
      <c r="J17" s="34">
        <f>J7/J16</f>
        <v>48.80952380952381</v>
      </c>
      <c r="K17" s="34">
        <f t="shared" ref="K17:U17" si="24">K7/K16</f>
        <v>65.07936507936509</v>
      </c>
      <c r="L17" s="34">
        <f t="shared" si="24"/>
        <v>97.61904761904762</v>
      </c>
      <c r="M17" s="34"/>
      <c r="N17" s="62">
        <v>115</v>
      </c>
      <c r="O17" s="34">
        <f t="shared" si="24"/>
        <v>130.15873015873018</v>
      </c>
      <c r="P17" s="34">
        <f t="shared" si="24"/>
        <v>36.607142857142854</v>
      </c>
      <c r="Q17" s="34">
        <f t="shared" si="24"/>
        <v>48.80952380952381</v>
      </c>
      <c r="R17" s="34">
        <f t="shared" si="24"/>
        <v>73.214285714285708</v>
      </c>
      <c r="S17" s="34">
        <f t="shared" si="24"/>
        <v>97.61904761904762</v>
      </c>
      <c r="T17" s="62">
        <f t="shared" si="24"/>
        <v>82</v>
      </c>
      <c r="U17" s="62">
        <f t="shared" si="24"/>
        <v>116.16666666666667</v>
      </c>
      <c r="V17" s="188"/>
      <c r="W17" s="62">
        <f>W7/W16</f>
        <v>82</v>
      </c>
      <c r="X17" s="62">
        <f>X7/X16</f>
        <v>113.43333333333334</v>
      </c>
      <c r="Y17" s="69"/>
      <c r="Z17" s="62">
        <f t="shared" ref="Z17:AO17" si="25">Z7/Z16</f>
        <v>27.333333333333336</v>
      </c>
      <c r="AA17" s="62">
        <f t="shared" si="25"/>
        <v>0</v>
      </c>
      <c r="AB17" s="62"/>
      <c r="AC17" s="62">
        <f t="shared" si="25"/>
        <v>27.333333333333336</v>
      </c>
      <c r="AD17" s="62">
        <f t="shared" si="25"/>
        <v>38.950000000000003</v>
      </c>
      <c r="AE17" s="62"/>
      <c r="AF17" s="62">
        <f t="shared" si="25"/>
        <v>55.35</v>
      </c>
      <c r="AG17" s="62">
        <f t="shared" si="25"/>
        <v>76.533333333333331</v>
      </c>
      <c r="AH17" s="62"/>
      <c r="AI17" s="62">
        <f t="shared" ref="AI17:AJ17" si="26">AI7/AI16</f>
        <v>82.13666666666667</v>
      </c>
      <c r="AJ17" s="62">
        <f t="shared" si="26"/>
        <v>116.85000000000001</v>
      </c>
      <c r="AK17" s="34"/>
      <c r="AL17" s="34">
        <f t="shared" si="25"/>
        <v>24.404761904761905</v>
      </c>
      <c r="AM17" s="34">
        <f t="shared" si="25"/>
        <v>48.80952380952381</v>
      </c>
      <c r="AN17" s="34">
        <f t="shared" si="25"/>
        <v>73.214285714285708</v>
      </c>
      <c r="AO17" s="34">
        <f t="shared" si="25"/>
        <v>97.61904761904762</v>
      </c>
      <c r="AP17" s="62">
        <f>AP7/AP16</f>
        <v>82</v>
      </c>
      <c r="AQ17" s="62">
        <f>AQ7/AQ16</f>
        <v>113.29666666666668</v>
      </c>
      <c r="AR17" s="69"/>
    </row>
    <row r="18" spans="2:44" ht="15" thickBot="1">
      <c r="B18" s="14" t="s">
        <v>34</v>
      </c>
      <c r="C18" s="15">
        <v>3</v>
      </c>
      <c r="D18" s="35">
        <v>3</v>
      </c>
      <c r="E18" s="16"/>
      <c r="F18" s="16">
        <v>2.5</v>
      </c>
      <c r="G18" s="16">
        <v>2</v>
      </c>
      <c r="H18" s="16">
        <v>3</v>
      </c>
      <c r="I18" s="17">
        <v>1.2</v>
      </c>
      <c r="J18" s="44"/>
      <c r="K18" s="44"/>
      <c r="L18" s="44"/>
      <c r="M18" s="95"/>
      <c r="N18" s="98">
        <f>N7/60</f>
        <v>2.8</v>
      </c>
      <c r="O18" s="44">
        <f t="shared" ref="O18:U18" si="27">O7/60</f>
        <v>3.1746031746031749</v>
      </c>
      <c r="P18" s="35">
        <f t="shared" si="27"/>
        <v>0.89285714285714279</v>
      </c>
      <c r="Q18" s="35">
        <f t="shared" si="27"/>
        <v>1.1904761904761905</v>
      </c>
      <c r="R18" s="35">
        <f t="shared" si="27"/>
        <v>1.7857142857142856</v>
      </c>
      <c r="S18" s="74">
        <f t="shared" si="27"/>
        <v>2.3809523809523809</v>
      </c>
      <c r="T18" s="104">
        <f t="shared" si="27"/>
        <v>2</v>
      </c>
      <c r="U18" s="106">
        <f t="shared" si="27"/>
        <v>2.8333333333333335</v>
      </c>
      <c r="V18" s="105"/>
      <c r="W18" s="104">
        <f>W7/60</f>
        <v>2</v>
      </c>
      <c r="X18" s="106">
        <f>X7/60</f>
        <v>2.7666666666666666</v>
      </c>
      <c r="Y18" s="121"/>
      <c r="Z18" s="35">
        <f t="shared" ref="Z18:AG18" si="28">Z7/60</f>
        <v>0.66666666666666663</v>
      </c>
      <c r="AA18" s="35">
        <f t="shared" si="28"/>
        <v>0</v>
      </c>
      <c r="AB18" s="82"/>
      <c r="AC18" s="35">
        <f t="shared" si="28"/>
        <v>0.66666666666666663</v>
      </c>
      <c r="AD18" s="35">
        <f t="shared" si="28"/>
        <v>0.95</v>
      </c>
      <c r="AE18" s="82"/>
      <c r="AF18" s="35">
        <f t="shared" si="28"/>
        <v>1.35</v>
      </c>
      <c r="AG18" s="35">
        <f t="shared" si="28"/>
        <v>1.8666666666666667</v>
      </c>
      <c r="AH18" s="124"/>
      <c r="AI18" s="35">
        <f t="shared" ref="AI18:AJ18" si="29">AI7/60</f>
        <v>2.0033333333333334</v>
      </c>
      <c r="AJ18" s="106">
        <f t="shared" si="29"/>
        <v>2.85</v>
      </c>
      <c r="AK18" s="85"/>
      <c r="AL18" s="16"/>
      <c r="AM18" s="16"/>
      <c r="AN18" s="16"/>
      <c r="AO18" s="123"/>
      <c r="AP18" s="35">
        <f>AP7/60</f>
        <v>2</v>
      </c>
      <c r="AQ18" s="35">
        <f>AQ7/60</f>
        <v>2.7633333333333336</v>
      </c>
      <c r="AR18" s="82"/>
    </row>
    <row r="19" spans="2:44">
      <c r="B19" s="19" t="s">
        <v>35</v>
      </c>
      <c r="C19" s="190">
        <v>11</v>
      </c>
      <c r="D19" s="36">
        <v>16</v>
      </c>
      <c r="E19" s="4" t="s">
        <v>36</v>
      </c>
      <c r="F19" s="4">
        <v>9</v>
      </c>
      <c r="G19" s="4">
        <v>7</v>
      </c>
      <c r="H19" s="4">
        <v>11</v>
      </c>
      <c r="I19" s="2">
        <v>5</v>
      </c>
      <c r="J19" s="45"/>
      <c r="K19" s="45"/>
      <c r="L19" s="45"/>
      <c r="M19" s="45"/>
      <c r="N19" s="96">
        <v>16</v>
      </c>
      <c r="O19" s="99">
        <f>O11</f>
        <v>15.873015873015873</v>
      </c>
      <c r="P19" s="99">
        <f>P11</f>
        <v>4.4642857142857144</v>
      </c>
      <c r="Q19" s="99">
        <f t="shared" ref="Q19:T19" si="30">Q11</f>
        <v>5.9523809523809526</v>
      </c>
      <c r="R19" s="99">
        <f t="shared" si="30"/>
        <v>8.9285714285714288</v>
      </c>
      <c r="S19" s="99">
        <f t="shared" si="30"/>
        <v>11.904761904761905</v>
      </c>
      <c r="T19" s="99">
        <f t="shared" si="30"/>
        <v>10</v>
      </c>
      <c r="U19" s="100">
        <v>4</v>
      </c>
      <c r="V19" s="21"/>
      <c r="W19" s="99">
        <f t="shared" ref="W19:X19" si="31">W11</f>
        <v>10</v>
      </c>
      <c r="X19" s="99">
        <f t="shared" si="31"/>
        <v>13.833333333333334</v>
      </c>
      <c r="Y19" s="100"/>
      <c r="Z19" s="99">
        <f t="shared" ref="Z19" si="32">Z11</f>
        <v>4.666666666666667</v>
      </c>
      <c r="AA19" s="100">
        <v>4</v>
      </c>
      <c r="AB19" s="21"/>
      <c r="AC19" s="99">
        <f t="shared" ref="AC19" si="33">AC11</f>
        <v>4</v>
      </c>
      <c r="AD19" s="100">
        <f>AD11-AC19</f>
        <v>0.75</v>
      </c>
      <c r="AE19" s="21"/>
      <c r="AF19" s="99">
        <f t="shared" ref="AF19" si="34">AF11</f>
        <v>6.75</v>
      </c>
      <c r="AG19" s="100">
        <v>2</v>
      </c>
      <c r="AH19" s="21"/>
      <c r="AI19" s="99">
        <f t="shared" ref="AI19" si="35">AI11</f>
        <v>10.016666666666667</v>
      </c>
      <c r="AJ19" s="100">
        <f>AJ11-AI19</f>
        <v>4.2333333333333325</v>
      </c>
      <c r="AK19" s="21"/>
      <c r="AL19" s="4"/>
      <c r="AM19" s="4"/>
      <c r="AN19" s="4"/>
      <c r="AO19" s="126"/>
      <c r="AP19" s="99">
        <f t="shared" ref="AP19" si="36">AP11</f>
        <v>10</v>
      </c>
      <c r="AQ19" s="100">
        <f>AQ11-AP19</f>
        <v>3.8166666666666682</v>
      </c>
      <c r="AR19" s="100"/>
    </row>
    <row r="20" spans="2:44">
      <c r="B20" s="19" t="s">
        <v>37</v>
      </c>
      <c r="C20" s="190">
        <v>8</v>
      </c>
      <c r="D20" s="36">
        <v>6</v>
      </c>
      <c r="E20" s="4" t="s">
        <v>38</v>
      </c>
      <c r="F20" s="4">
        <v>6</v>
      </c>
      <c r="G20" s="4">
        <v>5</v>
      </c>
      <c r="H20" s="4">
        <v>8</v>
      </c>
      <c r="I20" s="2">
        <v>3</v>
      </c>
      <c r="J20" s="45"/>
      <c r="K20" s="45"/>
      <c r="L20" s="45"/>
      <c r="M20" s="45"/>
      <c r="N20" s="63">
        <v>6</v>
      </c>
      <c r="O20" s="36">
        <v>6</v>
      </c>
      <c r="P20" s="36">
        <v>6</v>
      </c>
      <c r="Q20" s="36">
        <v>6</v>
      </c>
      <c r="R20" s="36">
        <v>6</v>
      </c>
      <c r="S20" s="36">
        <v>6</v>
      </c>
      <c r="T20" s="36">
        <v>6</v>
      </c>
      <c r="U20" s="75">
        <v>0</v>
      </c>
      <c r="V20" s="188"/>
      <c r="W20" s="45">
        <v>6</v>
      </c>
      <c r="X20" s="36">
        <v>6</v>
      </c>
      <c r="Y20" s="36"/>
      <c r="Z20" s="36">
        <f>Z15</f>
        <v>2</v>
      </c>
      <c r="AA20" s="36">
        <f t="shared" ref="AA20:AQ20" si="37">AA15</f>
        <v>0</v>
      </c>
      <c r="AB20" s="36"/>
      <c r="AC20" s="36">
        <f t="shared" si="37"/>
        <v>1.3333333333333333</v>
      </c>
      <c r="AD20" s="36">
        <f t="shared" si="37"/>
        <v>1.425</v>
      </c>
      <c r="AE20" s="36"/>
      <c r="AF20" s="36">
        <f t="shared" si="37"/>
        <v>2.0249999999999999</v>
      </c>
      <c r="AG20" s="36">
        <f t="shared" si="37"/>
        <v>2.8</v>
      </c>
      <c r="AH20" s="36"/>
      <c r="AI20" s="36">
        <f t="shared" si="37"/>
        <v>3.0049999999999999</v>
      </c>
      <c r="AJ20" s="36">
        <f t="shared" si="37"/>
        <v>4.2750000000000004</v>
      </c>
      <c r="AK20" s="36"/>
      <c r="AL20" s="36">
        <f t="shared" si="37"/>
        <v>0.8928571428571429</v>
      </c>
      <c r="AM20" s="36">
        <f t="shared" si="37"/>
        <v>1.7857142857142858</v>
      </c>
      <c r="AN20" s="36">
        <f t="shared" si="37"/>
        <v>2.6785714285714284</v>
      </c>
      <c r="AO20" s="36">
        <f t="shared" si="37"/>
        <v>3.5714285714285716</v>
      </c>
      <c r="AP20" s="36">
        <f t="shared" si="37"/>
        <v>3</v>
      </c>
      <c r="AQ20" s="36">
        <f t="shared" si="37"/>
        <v>4.1450000000000005</v>
      </c>
      <c r="AR20" s="36"/>
    </row>
    <row r="21" spans="2:44">
      <c r="B21" s="19" t="s">
        <v>39</v>
      </c>
      <c r="C21" s="190"/>
      <c r="D21" s="36">
        <v>1</v>
      </c>
      <c r="E21" s="4"/>
      <c r="F21" s="4"/>
      <c r="G21" s="4"/>
      <c r="H21" s="4"/>
      <c r="I21" s="2"/>
      <c r="J21" s="45"/>
      <c r="K21" s="45"/>
      <c r="L21" s="45"/>
      <c r="M21" s="45"/>
      <c r="N21" s="63">
        <v>1</v>
      </c>
      <c r="O21" s="36">
        <v>1</v>
      </c>
      <c r="P21" s="36">
        <v>1</v>
      </c>
      <c r="Q21" s="36">
        <v>1</v>
      </c>
      <c r="R21" s="36">
        <v>1</v>
      </c>
      <c r="S21" s="36">
        <v>1</v>
      </c>
      <c r="T21" s="36">
        <v>1</v>
      </c>
      <c r="U21" s="75">
        <v>0</v>
      </c>
      <c r="V21" s="188"/>
      <c r="W21" s="45">
        <v>1</v>
      </c>
      <c r="X21" s="36">
        <v>1</v>
      </c>
      <c r="Y21" s="36"/>
      <c r="Z21" s="36">
        <v>1</v>
      </c>
      <c r="AA21" s="75">
        <v>0</v>
      </c>
      <c r="AB21" s="188"/>
      <c r="AC21" s="36">
        <v>1</v>
      </c>
      <c r="AD21" s="75">
        <v>0</v>
      </c>
      <c r="AE21" s="188"/>
      <c r="AF21" s="36">
        <v>1</v>
      </c>
      <c r="AG21" s="75">
        <v>0</v>
      </c>
      <c r="AH21" s="188"/>
      <c r="AI21" s="36">
        <v>1</v>
      </c>
      <c r="AJ21" s="75">
        <v>0</v>
      </c>
      <c r="AK21" s="188"/>
      <c r="AL21" s="4"/>
      <c r="AM21" s="4"/>
      <c r="AN21" s="4"/>
      <c r="AO21" s="126"/>
      <c r="AP21" s="45">
        <v>1</v>
      </c>
      <c r="AQ21" s="36">
        <v>1</v>
      </c>
      <c r="AR21" s="36"/>
    </row>
    <row r="22" spans="2:44">
      <c r="B22" s="19" t="s">
        <v>40</v>
      </c>
      <c r="C22" s="190">
        <v>11</v>
      </c>
      <c r="D22" s="36">
        <v>10</v>
      </c>
      <c r="E22" s="4"/>
      <c r="F22" s="4">
        <v>9</v>
      </c>
      <c r="G22" s="4">
        <v>7</v>
      </c>
      <c r="H22" s="4">
        <v>11</v>
      </c>
      <c r="I22" s="2">
        <v>5</v>
      </c>
      <c r="J22" s="45"/>
      <c r="K22" s="45"/>
      <c r="L22" s="45"/>
      <c r="M22" s="45"/>
      <c r="N22" s="63">
        <v>10</v>
      </c>
      <c r="O22" s="36">
        <f>O9</f>
        <v>9.5238095238095237</v>
      </c>
      <c r="P22" s="36">
        <f>P9</f>
        <v>2.6785714285714284</v>
      </c>
      <c r="Q22" s="36">
        <f t="shared" ref="Q22:T22" si="38">Q9</f>
        <v>3.5714285714285716</v>
      </c>
      <c r="R22" s="36">
        <f t="shared" si="38"/>
        <v>5.3571428571428568</v>
      </c>
      <c r="S22" s="36">
        <f t="shared" si="38"/>
        <v>7.1428571428571432</v>
      </c>
      <c r="T22" s="36">
        <f t="shared" si="38"/>
        <v>6</v>
      </c>
      <c r="U22" s="75">
        <v>3</v>
      </c>
      <c r="V22" s="188"/>
      <c r="W22" s="45">
        <f t="shared" ref="W22:X22" si="39">W9</f>
        <v>6</v>
      </c>
      <c r="X22" s="36">
        <f t="shared" si="39"/>
        <v>8.3000000000000007</v>
      </c>
      <c r="Y22" s="36"/>
      <c r="Z22" s="36">
        <f t="shared" ref="Z22" si="40">Z9</f>
        <v>3.3333333333333335</v>
      </c>
      <c r="AA22" s="75">
        <v>3</v>
      </c>
      <c r="AB22" s="188"/>
      <c r="AC22" s="36">
        <f t="shared" ref="AC22" si="41">AC9</f>
        <v>2.6666666666666665</v>
      </c>
      <c r="AD22" s="75">
        <v>3</v>
      </c>
      <c r="AE22" s="188"/>
      <c r="AF22" s="36">
        <f t="shared" ref="AF22" si="42">AF9</f>
        <v>4.05</v>
      </c>
      <c r="AG22" s="75">
        <v>3</v>
      </c>
      <c r="AH22" s="188"/>
      <c r="AI22" s="36">
        <f t="shared" ref="AI22" si="43">AI9</f>
        <v>6.01</v>
      </c>
      <c r="AJ22" s="75">
        <v>3</v>
      </c>
      <c r="AK22" s="188"/>
      <c r="AL22" s="4"/>
      <c r="AM22" s="4"/>
      <c r="AN22" s="4"/>
      <c r="AO22" s="126"/>
      <c r="AP22" s="45">
        <f t="shared" ref="AP22:AQ22" si="44">AP9</f>
        <v>6</v>
      </c>
      <c r="AQ22" s="36">
        <f t="shared" si="44"/>
        <v>8.2900000000000009</v>
      </c>
      <c r="AR22" s="36"/>
    </row>
    <row r="23" spans="2:44">
      <c r="B23" s="19" t="s">
        <v>41</v>
      </c>
      <c r="C23" s="190">
        <v>2</v>
      </c>
      <c r="D23" s="36">
        <v>2</v>
      </c>
      <c r="E23" s="4"/>
      <c r="F23" s="4">
        <v>2</v>
      </c>
      <c r="G23" s="4">
        <v>2</v>
      </c>
      <c r="H23" s="4">
        <v>2</v>
      </c>
      <c r="I23" s="2">
        <v>2</v>
      </c>
      <c r="J23" s="45"/>
      <c r="K23" s="45"/>
      <c r="L23" s="45"/>
      <c r="M23" s="45"/>
      <c r="N23" s="63">
        <v>2</v>
      </c>
      <c r="O23" s="36">
        <v>2</v>
      </c>
      <c r="P23" s="36">
        <v>2</v>
      </c>
      <c r="Q23" s="36">
        <v>2</v>
      </c>
      <c r="R23" s="36">
        <v>2</v>
      </c>
      <c r="S23" s="36">
        <v>2</v>
      </c>
      <c r="T23" s="36">
        <v>2</v>
      </c>
      <c r="U23" s="75">
        <v>0</v>
      </c>
      <c r="V23" s="188"/>
      <c r="W23" s="45">
        <v>2</v>
      </c>
      <c r="X23" s="36">
        <v>2</v>
      </c>
      <c r="Y23" s="36"/>
      <c r="Z23" s="36">
        <v>2</v>
      </c>
      <c r="AA23" s="75">
        <v>0</v>
      </c>
      <c r="AB23" s="188"/>
      <c r="AC23" s="36">
        <v>2</v>
      </c>
      <c r="AD23" s="75">
        <v>0</v>
      </c>
      <c r="AE23" s="188"/>
      <c r="AF23" s="36">
        <v>2</v>
      </c>
      <c r="AG23" s="75">
        <v>0</v>
      </c>
      <c r="AH23" s="188"/>
      <c r="AI23" s="36">
        <v>2</v>
      </c>
      <c r="AJ23" s="75">
        <v>0</v>
      </c>
      <c r="AK23" s="188"/>
      <c r="AL23" s="4"/>
      <c r="AM23" s="4"/>
      <c r="AN23" s="4"/>
      <c r="AO23" s="126"/>
      <c r="AP23" s="45">
        <v>2</v>
      </c>
      <c r="AQ23" s="36">
        <v>2</v>
      </c>
      <c r="AR23" s="36"/>
    </row>
    <row r="24" spans="2:44">
      <c r="B24" s="19" t="s">
        <v>42</v>
      </c>
      <c r="C24" s="190">
        <v>4</v>
      </c>
      <c r="D24" s="36">
        <v>3</v>
      </c>
      <c r="E24" s="4"/>
      <c r="F24" s="4">
        <v>3</v>
      </c>
      <c r="G24" s="4">
        <v>2</v>
      </c>
      <c r="H24" s="4">
        <v>4</v>
      </c>
      <c r="I24" s="2">
        <v>2</v>
      </c>
      <c r="J24" s="45"/>
      <c r="K24" s="45"/>
      <c r="L24" s="45"/>
      <c r="M24" s="45"/>
      <c r="N24" s="63">
        <v>3</v>
      </c>
      <c r="O24" s="36">
        <v>3</v>
      </c>
      <c r="P24" s="36">
        <v>3</v>
      </c>
      <c r="Q24" s="36">
        <v>3</v>
      </c>
      <c r="R24" s="36">
        <v>3</v>
      </c>
      <c r="S24" s="36">
        <v>3</v>
      </c>
      <c r="T24" s="36">
        <v>3</v>
      </c>
      <c r="U24" s="75">
        <v>0</v>
      </c>
      <c r="V24" s="188"/>
      <c r="W24" s="45">
        <v>3</v>
      </c>
      <c r="X24" s="36">
        <v>3</v>
      </c>
      <c r="Y24" s="36"/>
      <c r="Z24" s="36">
        <v>3</v>
      </c>
      <c r="AA24" s="75">
        <v>0</v>
      </c>
      <c r="AB24" s="188"/>
      <c r="AC24" s="36">
        <v>3</v>
      </c>
      <c r="AD24" s="75">
        <v>0</v>
      </c>
      <c r="AE24" s="188"/>
      <c r="AF24" s="36">
        <v>3</v>
      </c>
      <c r="AG24" s="75">
        <v>0</v>
      </c>
      <c r="AH24" s="188"/>
      <c r="AI24" s="36">
        <v>3</v>
      </c>
      <c r="AJ24" s="75">
        <v>0</v>
      </c>
      <c r="AK24" s="188"/>
      <c r="AL24" s="4"/>
      <c r="AM24" s="4"/>
      <c r="AN24" s="4"/>
      <c r="AO24" s="126"/>
      <c r="AP24" s="45">
        <v>3</v>
      </c>
      <c r="AQ24" s="36">
        <v>3</v>
      </c>
      <c r="AR24" s="36"/>
    </row>
    <row r="25" spans="2:44">
      <c r="B25" s="19" t="s">
        <v>43</v>
      </c>
      <c r="C25" s="190">
        <v>3</v>
      </c>
      <c r="D25" s="36">
        <v>3</v>
      </c>
      <c r="E25" s="4"/>
      <c r="F25" s="4">
        <v>2</v>
      </c>
      <c r="G25" s="4">
        <v>2</v>
      </c>
      <c r="H25" s="4">
        <v>3</v>
      </c>
      <c r="I25" s="2">
        <v>2</v>
      </c>
      <c r="J25" s="45"/>
      <c r="K25" s="45"/>
      <c r="L25" s="45"/>
      <c r="M25" s="45"/>
      <c r="N25" s="63">
        <v>3</v>
      </c>
      <c r="O25" s="36">
        <v>3</v>
      </c>
      <c r="P25" s="36">
        <v>3</v>
      </c>
      <c r="Q25" s="36">
        <v>3</v>
      </c>
      <c r="R25" s="36">
        <v>3</v>
      </c>
      <c r="S25" s="36">
        <v>3</v>
      </c>
      <c r="T25" s="36">
        <v>3</v>
      </c>
      <c r="U25" s="75">
        <v>3</v>
      </c>
      <c r="V25" s="188"/>
      <c r="W25" s="45">
        <v>3</v>
      </c>
      <c r="X25" s="36">
        <v>3</v>
      </c>
      <c r="Y25" s="36"/>
      <c r="Z25" s="36">
        <v>3</v>
      </c>
      <c r="AA25" s="75">
        <v>3</v>
      </c>
      <c r="AB25" s="188"/>
      <c r="AC25" s="36">
        <v>3</v>
      </c>
      <c r="AD25" s="75">
        <v>3</v>
      </c>
      <c r="AE25" s="188"/>
      <c r="AF25" s="36">
        <v>4</v>
      </c>
      <c r="AG25" s="75">
        <v>3</v>
      </c>
      <c r="AH25" s="188"/>
      <c r="AI25" s="36">
        <v>5</v>
      </c>
      <c r="AJ25" s="75">
        <v>3</v>
      </c>
      <c r="AK25" s="188"/>
      <c r="AL25" s="4"/>
      <c r="AM25" s="4"/>
      <c r="AN25" s="4"/>
      <c r="AO25" s="126"/>
      <c r="AP25" s="45">
        <v>5</v>
      </c>
      <c r="AQ25" s="36">
        <v>5</v>
      </c>
      <c r="AR25" s="36"/>
    </row>
    <row r="26" spans="2:44">
      <c r="B26" s="19" t="s">
        <v>44</v>
      </c>
      <c r="C26" s="190"/>
      <c r="D26" s="36">
        <v>3</v>
      </c>
      <c r="E26" s="4"/>
      <c r="F26" s="4"/>
      <c r="G26" s="4"/>
      <c r="H26" s="4"/>
      <c r="I26" s="2"/>
      <c r="J26" s="45"/>
      <c r="K26" s="45"/>
      <c r="L26" s="45"/>
      <c r="M26" s="45"/>
      <c r="N26" s="63">
        <v>3</v>
      </c>
      <c r="O26" s="36">
        <v>3</v>
      </c>
      <c r="P26" s="36">
        <v>3</v>
      </c>
      <c r="Q26" s="36">
        <v>3</v>
      </c>
      <c r="R26" s="36">
        <v>3</v>
      </c>
      <c r="S26" s="36">
        <v>3</v>
      </c>
      <c r="T26" s="36">
        <v>3</v>
      </c>
      <c r="U26" s="75">
        <v>0</v>
      </c>
      <c r="V26" s="188"/>
      <c r="W26" s="45">
        <v>3</v>
      </c>
      <c r="X26" s="36">
        <v>3</v>
      </c>
      <c r="Y26" s="36"/>
      <c r="Z26" s="36">
        <v>3</v>
      </c>
      <c r="AA26" s="75">
        <v>0</v>
      </c>
      <c r="AB26" s="188"/>
      <c r="AC26" s="36">
        <v>3</v>
      </c>
      <c r="AD26" s="75">
        <v>0</v>
      </c>
      <c r="AE26" s="188"/>
      <c r="AF26" s="36">
        <v>3</v>
      </c>
      <c r="AG26" s="75">
        <v>0</v>
      </c>
      <c r="AH26" s="188"/>
      <c r="AI26" s="36">
        <v>3</v>
      </c>
      <c r="AJ26" s="75">
        <v>0</v>
      </c>
      <c r="AK26" s="188"/>
      <c r="AL26" s="4"/>
      <c r="AM26" s="4"/>
      <c r="AN26" s="4"/>
      <c r="AO26" s="126"/>
      <c r="AP26" s="45">
        <v>3</v>
      </c>
      <c r="AQ26" s="36">
        <v>3</v>
      </c>
      <c r="AR26" s="36"/>
    </row>
    <row r="27" spans="2:44">
      <c r="B27" s="19" t="s">
        <v>45</v>
      </c>
      <c r="C27" s="190"/>
      <c r="D27" s="36">
        <v>2</v>
      </c>
      <c r="E27" s="4"/>
      <c r="F27" s="4"/>
      <c r="G27" s="4"/>
      <c r="H27" s="4"/>
      <c r="I27" s="2"/>
      <c r="J27" s="45"/>
      <c r="K27" s="45"/>
      <c r="L27" s="45"/>
      <c r="M27" s="45"/>
      <c r="N27" s="63">
        <v>2</v>
      </c>
      <c r="O27" s="36">
        <v>2</v>
      </c>
      <c r="P27" s="36">
        <v>2</v>
      </c>
      <c r="Q27" s="36">
        <v>2</v>
      </c>
      <c r="R27" s="36">
        <v>2</v>
      </c>
      <c r="S27" s="36">
        <v>2</v>
      </c>
      <c r="T27" s="36">
        <v>2</v>
      </c>
      <c r="U27" s="75">
        <v>0</v>
      </c>
      <c r="V27" s="188"/>
      <c r="W27" s="45">
        <v>2</v>
      </c>
      <c r="X27" s="36">
        <v>2</v>
      </c>
      <c r="Y27" s="36"/>
      <c r="Z27" s="36">
        <v>2</v>
      </c>
      <c r="AA27" s="75">
        <v>0</v>
      </c>
      <c r="AB27" s="188"/>
      <c r="AC27" s="36">
        <v>2</v>
      </c>
      <c r="AD27" s="75">
        <v>0</v>
      </c>
      <c r="AE27" s="188"/>
      <c r="AF27" s="36">
        <v>2</v>
      </c>
      <c r="AG27" s="75">
        <v>0</v>
      </c>
      <c r="AH27" s="188"/>
      <c r="AI27" s="36">
        <v>2</v>
      </c>
      <c r="AJ27" s="75">
        <v>0</v>
      </c>
      <c r="AK27" s="188"/>
      <c r="AL27" s="4"/>
      <c r="AM27" s="4"/>
      <c r="AN27" s="4"/>
      <c r="AO27" s="126"/>
      <c r="AP27" s="45">
        <v>2</v>
      </c>
      <c r="AQ27" s="36">
        <v>2</v>
      </c>
      <c r="AR27" s="36"/>
    </row>
    <row r="28" spans="2:44">
      <c r="B28" s="19" t="s">
        <v>46</v>
      </c>
      <c r="C28" s="190"/>
      <c r="D28" s="36">
        <v>2</v>
      </c>
      <c r="E28" s="4"/>
      <c r="F28" s="4"/>
      <c r="G28" s="4"/>
      <c r="H28" s="4"/>
      <c r="I28" s="2"/>
      <c r="J28" s="45"/>
      <c r="K28" s="45"/>
      <c r="L28" s="45"/>
      <c r="M28" s="45"/>
      <c r="N28" s="63">
        <v>2</v>
      </c>
      <c r="O28" s="36">
        <v>2</v>
      </c>
      <c r="P28" s="36">
        <v>2</v>
      </c>
      <c r="Q28" s="36">
        <v>2</v>
      </c>
      <c r="R28" s="36">
        <v>2</v>
      </c>
      <c r="S28" s="36">
        <v>2</v>
      </c>
      <c r="T28" s="36">
        <v>2</v>
      </c>
      <c r="U28" s="75">
        <v>0</v>
      </c>
      <c r="V28" s="188"/>
      <c r="W28" s="45">
        <v>2</v>
      </c>
      <c r="X28" s="36">
        <v>2</v>
      </c>
      <c r="Y28" s="36"/>
      <c r="Z28" s="36">
        <v>2</v>
      </c>
      <c r="AA28" s="75">
        <v>0</v>
      </c>
      <c r="AB28" s="188"/>
      <c r="AC28" s="36">
        <v>2</v>
      </c>
      <c r="AD28" s="75">
        <v>0</v>
      </c>
      <c r="AE28" s="188"/>
      <c r="AF28" s="36">
        <v>2</v>
      </c>
      <c r="AG28" s="75">
        <v>0</v>
      </c>
      <c r="AH28" s="188"/>
      <c r="AI28" s="36">
        <v>2</v>
      </c>
      <c r="AJ28" s="75">
        <v>0</v>
      </c>
      <c r="AK28" s="188"/>
      <c r="AL28" s="4"/>
      <c r="AM28" s="4"/>
      <c r="AN28" s="4"/>
      <c r="AO28" s="126"/>
      <c r="AP28" s="45">
        <v>2</v>
      </c>
      <c r="AQ28" s="36">
        <v>2</v>
      </c>
      <c r="AR28" s="36"/>
    </row>
    <row r="29" spans="2:44">
      <c r="B29" s="19" t="s">
        <v>47</v>
      </c>
      <c r="C29" s="190"/>
      <c r="D29" s="36">
        <v>1</v>
      </c>
      <c r="E29" s="4"/>
      <c r="F29" s="4"/>
      <c r="G29" s="4"/>
      <c r="H29" s="4"/>
      <c r="I29" s="2"/>
      <c r="J29" s="45"/>
      <c r="K29" s="45"/>
      <c r="L29" s="45"/>
      <c r="M29" s="45"/>
      <c r="N29" s="63">
        <v>1</v>
      </c>
      <c r="O29" s="36">
        <v>1</v>
      </c>
      <c r="P29" s="36">
        <v>1</v>
      </c>
      <c r="Q29" s="36">
        <v>1</v>
      </c>
      <c r="R29" s="36">
        <v>1</v>
      </c>
      <c r="S29" s="36">
        <v>1</v>
      </c>
      <c r="T29" s="36">
        <v>1</v>
      </c>
      <c r="U29" s="75">
        <v>0</v>
      </c>
      <c r="V29" s="188"/>
      <c r="W29" s="45">
        <v>1</v>
      </c>
      <c r="X29" s="36">
        <v>1</v>
      </c>
      <c r="Y29" s="36"/>
      <c r="Z29" s="36">
        <v>1</v>
      </c>
      <c r="AA29" s="75">
        <v>0</v>
      </c>
      <c r="AB29" s="188"/>
      <c r="AC29" s="36">
        <v>1</v>
      </c>
      <c r="AD29" s="75">
        <v>0</v>
      </c>
      <c r="AE29" s="188"/>
      <c r="AF29" s="36">
        <v>1</v>
      </c>
      <c r="AG29" s="75">
        <v>0</v>
      </c>
      <c r="AH29" s="188"/>
      <c r="AI29" s="36">
        <v>1</v>
      </c>
      <c r="AJ29" s="75">
        <v>0</v>
      </c>
      <c r="AK29" s="188"/>
      <c r="AL29" s="4"/>
      <c r="AM29" s="4"/>
      <c r="AN29" s="4"/>
      <c r="AO29" s="126"/>
      <c r="AP29" s="45">
        <v>1</v>
      </c>
      <c r="AQ29" s="36">
        <v>1</v>
      </c>
      <c r="AR29" s="36"/>
    </row>
    <row r="30" spans="2:44">
      <c r="B30" s="19" t="s">
        <v>48</v>
      </c>
      <c r="C30" s="190">
        <v>2</v>
      </c>
      <c r="D30" s="36">
        <v>2</v>
      </c>
      <c r="E30" s="4"/>
      <c r="F30" s="4">
        <v>2</v>
      </c>
      <c r="G30" s="4">
        <v>2</v>
      </c>
      <c r="H30" s="4">
        <v>2</v>
      </c>
      <c r="I30" s="2">
        <v>2</v>
      </c>
      <c r="J30" s="45"/>
      <c r="K30" s="45"/>
      <c r="L30" s="45"/>
      <c r="M30" s="45"/>
      <c r="N30" s="63">
        <v>2</v>
      </c>
      <c r="O30" s="36">
        <v>2</v>
      </c>
      <c r="P30" s="36">
        <v>2</v>
      </c>
      <c r="Q30" s="36">
        <v>2</v>
      </c>
      <c r="R30" s="36">
        <v>2</v>
      </c>
      <c r="S30" s="36">
        <v>2</v>
      </c>
      <c r="T30" s="36">
        <v>2</v>
      </c>
      <c r="U30" s="75">
        <v>0</v>
      </c>
      <c r="V30" s="188"/>
      <c r="W30" s="45">
        <v>2</v>
      </c>
      <c r="X30" s="36">
        <v>2</v>
      </c>
      <c r="Y30" s="36"/>
      <c r="Z30" s="36">
        <v>2</v>
      </c>
      <c r="AA30" s="75">
        <v>0</v>
      </c>
      <c r="AB30" s="188"/>
      <c r="AC30" s="36">
        <v>2</v>
      </c>
      <c r="AD30" s="75">
        <v>0</v>
      </c>
      <c r="AE30" s="188"/>
      <c r="AF30" s="36">
        <v>2</v>
      </c>
      <c r="AG30" s="75">
        <v>0</v>
      </c>
      <c r="AH30" s="188"/>
      <c r="AI30" s="36">
        <v>2</v>
      </c>
      <c r="AJ30" s="75">
        <v>0</v>
      </c>
      <c r="AK30" s="188"/>
      <c r="AL30" s="4"/>
      <c r="AM30" s="4"/>
      <c r="AN30" s="4"/>
      <c r="AO30" s="126"/>
      <c r="AP30" s="45">
        <v>2</v>
      </c>
      <c r="AQ30" s="36">
        <v>2</v>
      </c>
      <c r="AR30" s="36"/>
    </row>
    <row r="31" spans="2:44">
      <c r="B31" s="19" t="s">
        <v>49</v>
      </c>
      <c r="C31" s="8">
        <f>SUM(C19:C30)</f>
        <v>41</v>
      </c>
      <c r="D31" s="37">
        <f>SUM(D19:D30)</f>
        <v>51</v>
      </c>
      <c r="E31" s="9"/>
      <c r="F31" s="9">
        <f t="shared" ref="F31:G31" si="45">SUM(F19:F30)</f>
        <v>33</v>
      </c>
      <c r="G31" s="9">
        <f t="shared" si="45"/>
        <v>27</v>
      </c>
      <c r="H31" s="9">
        <f>SUM(H19:H30)</f>
        <v>41</v>
      </c>
      <c r="I31" s="10">
        <f>SUM(I19:I30)</f>
        <v>21</v>
      </c>
      <c r="J31" s="46"/>
      <c r="K31" s="46"/>
      <c r="L31" s="46"/>
      <c r="M31" s="46"/>
      <c r="N31" s="37">
        <f>SUM(N19:N30)</f>
        <v>51</v>
      </c>
      <c r="O31" s="37">
        <f t="shared" ref="O31:T31" si="46">SUM(O19:O30)</f>
        <v>50.396825396825399</v>
      </c>
      <c r="P31" s="37">
        <f t="shared" si="46"/>
        <v>32.142857142857146</v>
      </c>
      <c r="Q31" s="37">
        <f t="shared" si="46"/>
        <v>34.523809523809526</v>
      </c>
      <c r="R31" s="37">
        <f t="shared" si="46"/>
        <v>39.285714285714285</v>
      </c>
      <c r="S31" s="37">
        <f t="shared" si="46"/>
        <v>44.047619047619051</v>
      </c>
      <c r="T31" s="37">
        <f t="shared" si="46"/>
        <v>41</v>
      </c>
      <c r="U31" s="76"/>
      <c r="V31" s="188"/>
      <c r="W31" s="46">
        <f t="shared" ref="W31" si="47">SUM(W19:W30)</f>
        <v>41</v>
      </c>
      <c r="X31" s="37"/>
      <c r="Y31" s="37"/>
      <c r="Z31" s="37">
        <f t="shared" ref="Z31" si="48">SUM(Z19:Z30)</f>
        <v>29</v>
      </c>
      <c r="AA31" s="76"/>
      <c r="AB31" s="188"/>
      <c r="AC31" s="37">
        <f t="shared" ref="AC31" si="49">SUM(AC19:AC30)</f>
        <v>27</v>
      </c>
      <c r="AD31" s="76"/>
      <c r="AE31" s="188"/>
      <c r="AF31" s="37">
        <f t="shared" ref="AF31" si="50">SUM(AF19:AF30)</f>
        <v>32.825000000000003</v>
      </c>
      <c r="AG31" s="76"/>
      <c r="AH31" s="188"/>
      <c r="AI31" s="37">
        <f t="shared" ref="AI31" si="51">SUM(AI19:AI30)</f>
        <v>40.031666666666666</v>
      </c>
      <c r="AJ31" s="76"/>
      <c r="AK31" s="188"/>
      <c r="AL31" s="9"/>
      <c r="AM31" s="9"/>
      <c r="AN31" s="9"/>
      <c r="AO31" s="127"/>
      <c r="AP31" s="46">
        <f t="shared" ref="AP31" si="52">SUM(AP19:AP30)</f>
        <v>40</v>
      </c>
      <c r="AQ31" s="37"/>
      <c r="AR31" s="37"/>
    </row>
    <row r="32" spans="2:44" ht="15" thickBot="1">
      <c r="B32" s="20" t="s">
        <v>50</v>
      </c>
      <c r="C32" s="11"/>
      <c r="D32" s="38"/>
      <c r="E32" s="12"/>
      <c r="F32" s="12">
        <f>F31*2</f>
        <v>66</v>
      </c>
      <c r="G32" s="12"/>
      <c r="H32" s="12"/>
      <c r="I32" s="13"/>
      <c r="J32" s="47"/>
      <c r="K32" s="47"/>
      <c r="L32" s="47"/>
      <c r="M32" s="47"/>
      <c r="N32" s="38"/>
      <c r="O32" s="38"/>
      <c r="P32" s="47">
        <f>P31</f>
        <v>32.142857142857146</v>
      </c>
      <c r="Q32" s="47">
        <f t="shared" ref="Q32:S32" si="53">Q31</f>
        <v>34.523809523809526</v>
      </c>
      <c r="R32" s="47">
        <f t="shared" si="53"/>
        <v>39.285714285714285</v>
      </c>
      <c r="S32" s="47">
        <f t="shared" si="53"/>
        <v>44.047619047619051</v>
      </c>
      <c r="T32" s="47"/>
      <c r="U32" s="77">
        <f>SUM(U19:U30)</f>
        <v>10</v>
      </c>
      <c r="V32" s="80">
        <f>T31+U32</f>
        <v>51</v>
      </c>
      <c r="W32" s="47"/>
      <c r="X32" s="47">
        <f>SUM(X19:X30)</f>
        <v>47.13333333333334</v>
      </c>
      <c r="Y32" s="47">
        <f>W31+X32</f>
        <v>88.13333333333334</v>
      </c>
      <c r="Z32" s="47"/>
      <c r="AA32" s="77">
        <f>SUM(AA19:AA30)</f>
        <v>10</v>
      </c>
      <c r="AB32" s="80">
        <f>Z31+AA32</f>
        <v>39</v>
      </c>
      <c r="AC32" s="47"/>
      <c r="AD32" s="77">
        <f>SUM(AD19:AD30)</f>
        <v>8.1750000000000007</v>
      </c>
      <c r="AE32" s="80">
        <f>AC31+AD32</f>
        <v>35.174999999999997</v>
      </c>
      <c r="AF32" s="47"/>
      <c r="AG32" s="77">
        <f>SUM(AG19:AG30)</f>
        <v>10.8</v>
      </c>
      <c r="AH32" s="80">
        <f>AF31+AG32</f>
        <v>43.625</v>
      </c>
      <c r="AI32" s="47"/>
      <c r="AJ32" s="77">
        <f>SUM(AJ19:AJ30)</f>
        <v>14.508333333333333</v>
      </c>
      <c r="AK32" s="80">
        <f>AI31+AJ32</f>
        <v>54.54</v>
      </c>
      <c r="AL32" s="129"/>
      <c r="AM32" s="129"/>
      <c r="AN32" s="129"/>
      <c r="AO32" s="130"/>
      <c r="AP32" s="47"/>
      <c r="AQ32" s="47">
        <f>SUM(AQ19:AQ30)</f>
        <v>37.251666666666672</v>
      </c>
      <c r="AR32" s="47">
        <f>AP31+AQ32</f>
        <v>77.251666666666665</v>
      </c>
    </row>
    <row r="33" spans="2:44" hidden="1">
      <c r="B33" s="66" t="s">
        <v>51</v>
      </c>
      <c r="D33" s="39"/>
      <c r="J33" s="61"/>
      <c r="K33" s="61"/>
      <c r="L33" s="61"/>
      <c r="M33" s="61"/>
      <c r="N33" s="61"/>
      <c r="O33" s="61"/>
      <c r="P33" s="61">
        <f>P31+P32</f>
        <v>64.285714285714292</v>
      </c>
      <c r="Q33" s="61">
        <f t="shared" ref="Q33:S33" si="54">Q31+Q32</f>
        <v>69.047619047619051</v>
      </c>
      <c r="R33" s="61">
        <f t="shared" si="54"/>
        <v>78.571428571428569</v>
      </c>
      <c r="S33" s="61">
        <f t="shared" si="54"/>
        <v>88.095238095238102</v>
      </c>
      <c r="T33" s="61"/>
      <c r="U33" s="61"/>
      <c r="V33" s="81"/>
      <c r="W33" s="61"/>
      <c r="X33" s="61"/>
      <c r="Y33" s="71"/>
      <c r="Z33" s="61"/>
      <c r="AA33" s="61"/>
      <c r="AB33" s="81"/>
      <c r="AC33" s="61"/>
      <c r="AD33" s="61"/>
      <c r="AE33" s="81"/>
      <c r="AF33" s="61"/>
      <c r="AG33" s="61"/>
      <c r="AH33" s="81"/>
      <c r="AI33" s="61"/>
      <c r="AJ33" s="61"/>
      <c r="AK33" s="81"/>
      <c r="AL33" s="128"/>
      <c r="AM33" s="128"/>
      <c r="AN33" s="128"/>
      <c r="AO33" s="128"/>
      <c r="AP33" s="61"/>
      <c r="AQ33" s="61"/>
      <c r="AR33" s="71"/>
    </row>
    <row r="34" spans="2:44">
      <c r="B34" s="14" t="s">
        <v>77</v>
      </c>
      <c r="C34" s="190">
        <v>8</v>
      </c>
      <c r="D34" s="36">
        <v>8</v>
      </c>
      <c r="E34" s="31" t="s">
        <v>53</v>
      </c>
      <c r="F34" s="4">
        <v>6</v>
      </c>
      <c r="G34" s="4">
        <v>5</v>
      </c>
      <c r="H34" s="4">
        <v>8</v>
      </c>
      <c r="I34" s="2">
        <v>3</v>
      </c>
      <c r="J34" s="45"/>
      <c r="K34" s="45"/>
      <c r="L34" s="68"/>
      <c r="M34" s="68"/>
      <c r="N34" s="60">
        <v>8</v>
      </c>
      <c r="O34" s="60">
        <f>O19/2</f>
        <v>7.9365079365079367</v>
      </c>
      <c r="P34" s="60">
        <f t="shared" ref="P34:U34" si="55">P19/2</f>
        <v>2.2321428571428572</v>
      </c>
      <c r="Q34" s="60">
        <f t="shared" si="55"/>
        <v>2.9761904761904763</v>
      </c>
      <c r="R34" s="60">
        <f t="shared" si="55"/>
        <v>4.4642857142857144</v>
      </c>
      <c r="S34" s="60">
        <f t="shared" si="55"/>
        <v>5.9523809523809526</v>
      </c>
      <c r="T34" s="60">
        <f t="shared" si="55"/>
        <v>5</v>
      </c>
      <c r="U34" s="78">
        <f t="shared" si="55"/>
        <v>2</v>
      </c>
      <c r="V34" s="188"/>
      <c r="W34" s="79">
        <f>W19/2</f>
        <v>5</v>
      </c>
      <c r="X34" s="60">
        <f>X19/2</f>
        <v>6.916666666666667</v>
      </c>
      <c r="Y34" s="83"/>
      <c r="Z34" s="60">
        <f t="shared" ref="Z34:AA34" si="56">Z19/2</f>
        <v>2.3333333333333335</v>
      </c>
      <c r="AA34" s="78">
        <f t="shared" si="56"/>
        <v>2</v>
      </c>
      <c r="AB34" s="188"/>
      <c r="AC34" s="60">
        <f t="shared" ref="AC34:AD34" si="57">AC19/2</f>
        <v>2</v>
      </c>
      <c r="AD34" s="78">
        <f t="shared" si="57"/>
        <v>0.375</v>
      </c>
      <c r="AE34" s="188"/>
      <c r="AF34" s="60">
        <f t="shared" ref="AF34:AG34" si="58">AF19/2</f>
        <v>3.375</v>
      </c>
      <c r="AG34" s="78">
        <f t="shared" si="58"/>
        <v>1</v>
      </c>
      <c r="AH34" s="188"/>
      <c r="AI34" s="60">
        <f t="shared" ref="AI34:AJ34" si="59">AI19/2</f>
        <v>5.0083333333333337</v>
      </c>
      <c r="AJ34" s="78">
        <f t="shared" si="59"/>
        <v>2.1166666666666663</v>
      </c>
      <c r="AK34" s="188"/>
      <c r="AL34" s="190"/>
      <c r="AM34" s="190"/>
      <c r="AN34" s="190"/>
      <c r="AO34" s="190"/>
      <c r="AP34" s="79">
        <f>AP19/2</f>
        <v>5</v>
      </c>
      <c r="AQ34" s="60">
        <f>AQ19/2</f>
        <v>1.9083333333333341</v>
      </c>
      <c r="AR34" s="83"/>
    </row>
    <row r="37" spans="2:44">
      <c r="B37" s="50"/>
    </row>
  </sheetData>
  <mergeCells count="10">
    <mergeCell ref="B3:B4"/>
    <mergeCell ref="Z3:AA3"/>
    <mergeCell ref="AC3:AD3"/>
    <mergeCell ref="AF3:AG3"/>
    <mergeCell ref="AI3:AJ3"/>
    <mergeCell ref="Z2:AK2"/>
    <mergeCell ref="AP2:AR2"/>
    <mergeCell ref="T2:V2"/>
    <mergeCell ref="W2:Y2"/>
    <mergeCell ref="AL2:AO2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8A7DE-72F3-4D5C-A39B-BE1BE8D95892}">
  <dimension ref="B1:F16"/>
  <sheetViews>
    <sheetView workbookViewId="0">
      <selection activeCell="B12" sqref="B12:C16"/>
    </sheetView>
  </sheetViews>
  <sheetFormatPr defaultRowHeight="14.45"/>
  <cols>
    <col min="1" max="1" width="1.5703125" customWidth="1"/>
    <col min="2" max="2" width="22" bestFit="1" customWidth="1"/>
    <col min="3" max="3" width="9.85546875" bestFit="1" customWidth="1"/>
    <col min="4" max="4" width="10.85546875" bestFit="1" customWidth="1"/>
    <col min="5" max="5" width="11.28515625" bestFit="1" customWidth="1"/>
    <col min="6" max="6" width="10.85546875" bestFit="1" customWidth="1"/>
  </cols>
  <sheetData>
    <row r="1" spans="2:6" ht="9.6" customHeight="1" thickBot="1"/>
    <row r="2" spans="2:6">
      <c r="B2" s="169"/>
      <c r="C2" s="173" t="s">
        <v>66</v>
      </c>
      <c r="D2" s="173" t="s">
        <v>67</v>
      </c>
      <c r="E2" s="173" t="s">
        <v>68</v>
      </c>
      <c r="F2" s="174" t="s">
        <v>79</v>
      </c>
    </row>
    <row r="3" spans="2:6">
      <c r="B3" s="170" t="s">
        <v>85</v>
      </c>
      <c r="C3" s="34">
        <f>'Feb 11 Ramp up'!Z9</f>
        <v>3.3333333333333335</v>
      </c>
      <c r="D3" s="34">
        <f>'Feb 11 Ramp up'!AD9</f>
        <v>2.85</v>
      </c>
      <c r="E3" s="34">
        <f>'Feb 11 Ramp up'!AJ9</f>
        <v>8.5500000000000007</v>
      </c>
      <c r="F3" s="175">
        <v>9</v>
      </c>
    </row>
    <row r="4" spans="2:6">
      <c r="B4" s="170" t="s">
        <v>86</v>
      </c>
      <c r="C4" s="34">
        <f>'Feb 11 Ramp up'!Z11</f>
        <v>4.666666666666667</v>
      </c>
      <c r="D4" s="34">
        <f>'Feb 11 Ramp up'!AD11</f>
        <v>4.75</v>
      </c>
      <c r="E4" s="34">
        <f>'Feb 11 Ramp up'!AJ11</f>
        <v>14.25</v>
      </c>
      <c r="F4" s="175">
        <v>14</v>
      </c>
    </row>
    <row r="5" spans="2:6">
      <c r="B5" s="170" t="s">
        <v>87</v>
      </c>
      <c r="C5" s="34">
        <f>'Feb 11 Ramp up'!Z15</f>
        <v>2</v>
      </c>
      <c r="D5" s="188">
        <v>3</v>
      </c>
      <c r="E5" s="34">
        <v>4</v>
      </c>
      <c r="F5" s="1">
        <v>6</v>
      </c>
    </row>
    <row r="6" spans="2:6">
      <c r="B6" s="170" t="s">
        <v>88</v>
      </c>
      <c r="C6" s="188">
        <v>1</v>
      </c>
      <c r="D6" s="188">
        <v>1</v>
      </c>
      <c r="E6" s="188">
        <v>1</v>
      </c>
      <c r="F6" s="1">
        <v>1</v>
      </c>
    </row>
    <row r="7" spans="2:6">
      <c r="B7" s="170" t="s">
        <v>89</v>
      </c>
      <c r="C7" s="188">
        <v>1</v>
      </c>
      <c r="D7" s="188">
        <v>1</v>
      </c>
      <c r="E7" s="188">
        <v>1</v>
      </c>
      <c r="F7" s="1">
        <v>1</v>
      </c>
    </row>
    <row r="8" spans="2:6">
      <c r="B8" s="170" t="s">
        <v>90</v>
      </c>
      <c r="C8" s="188">
        <v>4</v>
      </c>
      <c r="D8" s="188">
        <v>4</v>
      </c>
      <c r="E8" s="188">
        <v>4</v>
      </c>
      <c r="F8" s="1">
        <v>4</v>
      </c>
    </row>
    <row r="9" spans="2:6" ht="15" thickBot="1">
      <c r="B9" s="171" t="s">
        <v>91</v>
      </c>
      <c r="C9" s="176">
        <v>4</v>
      </c>
      <c r="D9" s="176">
        <v>4</v>
      </c>
      <c r="E9" s="176">
        <v>4</v>
      </c>
      <c r="F9" s="177">
        <v>4</v>
      </c>
    </row>
    <row r="10" spans="2:6" ht="15" thickBot="1">
      <c r="B10" s="172" t="s">
        <v>63</v>
      </c>
      <c r="C10" s="178">
        <f>SUM(C3:C9)</f>
        <v>20</v>
      </c>
      <c r="D10" s="178">
        <f t="shared" ref="D10:F10" si="0">SUM(D3:D9)</f>
        <v>20.6</v>
      </c>
      <c r="E10" s="178">
        <f t="shared" si="0"/>
        <v>36.799999999999997</v>
      </c>
      <c r="F10" s="179">
        <f t="shared" si="0"/>
        <v>39</v>
      </c>
    </row>
    <row r="12" spans="2:6">
      <c r="B12" s="185" t="s">
        <v>92</v>
      </c>
      <c r="C12" s="187">
        <v>39</v>
      </c>
    </row>
    <row r="13" spans="2:6">
      <c r="B13" s="185" t="s">
        <v>93</v>
      </c>
      <c r="C13" s="187">
        <v>39</v>
      </c>
    </row>
    <row r="14" spans="2:6" ht="15">
      <c r="B14" s="186" t="s">
        <v>94</v>
      </c>
      <c r="C14" s="187">
        <v>25</v>
      </c>
    </row>
    <row r="15" spans="2:6" ht="15">
      <c r="B15" s="186" t="s">
        <v>95</v>
      </c>
      <c r="C15" s="187">
        <v>10</v>
      </c>
    </row>
    <row r="16" spans="2:6" ht="15">
      <c r="B16" s="186" t="s">
        <v>96</v>
      </c>
      <c r="C16" s="187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716F3-C4C9-4CB0-8801-1E6DD7C49CC9}">
  <dimension ref="A1:C20"/>
  <sheetViews>
    <sheetView tabSelected="1" workbookViewId="0">
      <selection activeCell="B7" sqref="B7"/>
    </sheetView>
  </sheetViews>
  <sheetFormatPr defaultRowHeight="14.45"/>
  <cols>
    <col min="1" max="1" width="8.85546875" style="72"/>
    <col min="2" max="2" width="64.7109375" customWidth="1"/>
  </cols>
  <sheetData>
    <row r="1" spans="1:3">
      <c r="A1" s="188" t="s">
        <v>97</v>
      </c>
      <c r="B1" s="188" t="s">
        <v>98</v>
      </c>
      <c r="C1" s="188" t="s">
        <v>99</v>
      </c>
    </row>
    <row r="2" spans="1:3">
      <c r="A2" s="188">
        <v>1</v>
      </c>
      <c r="B2" s="181" t="s">
        <v>100</v>
      </c>
      <c r="C2" s="188">
        <v>1</v>
      </c>
    </row>
    <row r="3" spans="1:3">
      <c r="A3" s="188">
        <v>2</v>
      </c>
      <c r="B3" s="181" t="s">
        <v>101</v>
      </c>
      <c r="C3" s="188">
        <v>1</v>
      </c>
    </row>
    <row r="4" spans="1:3">
      <c r="A4" s="188">
        <v>3</v>
      </c>
      <c r="B4" s="181" t="s">
        <v>102</v>
      </c>
      <c r="C4" s="188">
        <v>15</v>
      </c>
    </row>
    <row r="5" spans="1:3">
      <c r="A5" s="188">
        <v>4</v>
      </c>
      <c r="B5" s="181" t="s">
        <v>103</v>
      </c>
      <c r="C5" s="188">
        <v>20</v>
      </c>
    </row>
    <row r="6" spans="1:3">
      <c r="A6" s="188">
        <v>5</v>
      </c>
      <c r="B6" s="181" t="s">
        <v>104</v>
      </c>
      <c r="C6" s="188">
        <v>15</v>
      </c>
    </row>
    <row r="7" spans="1:3">
      <c r="A7" s="188">
        <v>6</v>
      </c>
      <c r="B7" s="181" t="s">
        <v>105</v>
      </c>
      <c r="C7" s="188">
        <v>5</v>
      </c>
    </row>
    <row r="8" spans="1:3">
      <c r="A8" s="188">
        <v>7</v>
      </c>
      <c r="B8" s="181" t="s">
        <v>106</v>
      </c>
      <c r="C8" s="188">
        <v>9</v>
      </c>
    </row>
    <row r="9" spans="1:3">
      <c r="A9" s="188">
        <v>8</v>
      </c>
      <c r="B9" s="181" t="s">
        <v>107</v>
      </c>
      <c r="C9" s="188">
        <v>2</v>
      </c>
    </row>
    <row r="10" spans="1:3">
      <c r="A10" s="188">
        <v>9</v>
      </c>
      <c r="B10" s="181" t="s">
        <v>108</v>
      </c>
      <c r="C10" s="188"/>
    </row>
    <row r="11" spans="1:3">
      <c r="A11" s="188">
        <v>10</v>
      </c>
      <c r="B11" s="181" t="s">
        <v>109</v>
      </c>
      <c r="C11" s="188">
        <v>1</v>
      </c>
    </row>
    <row r="12" spans="1:3">
      <c r="A12" s="188">
        <v>11</v>
      </c>
      <c r="B12" s="181" t="s">
        <v>110</v>
      </c>
      <c r="C12" s="188">
        <v>6</v>
      </c>
    </row>
    <row r="13" spans="1:3">
      <c r="A13" s="188">
        <v>12</v>
      </c>
      <c r="B13" s="181" t="s">
        <v>111</v>
      </c>
      <c r="C13" s="188">
        <v>2</v>
      </c>
    </row>
    <row r="14" spans="1:3">
      <c r="A14" s="188">
        <v>13</v>
      </c>
      <c r="B14" s="181" t="s">
        <v>112</v>
      </c>
      <c r="C14" s="188">
        <v>1</v>
      </c>
    </row>
    <row r="15" spans="1:3">
      <c r="A15" s="188">
        <v>14</v>
      </c>
      <c r="B15" s="181" t="s">
        <v>113</v>
      </c>
      <c r="C15" s="188" t="s">
        <v>114</v>
      </c>
    </row>
    <row r="16" spans="1:3">
      <c r="A16" s="188">
        <v>15</v>
      </c>
      <c r="B16" s="181" t="s">
        <v>115</v>
      </c>
      <c r="C16" s="188">
        <v>20</v>
      </c>
    </row>
    <row r="17" spans="1:3">
      <c r="A17" s="188">
        <v>16</v>
      </c>
      <c r="B17" s="182" t="s">
        <v>116</v>
      </c>
      <c r="C17" s="188">
        <v>3</v>
      </c>
    </row>
    <row r="18" spans="1:3">
      <c r="A18" s="188">
        <v>17</v>
      </c>
      <c r="B18" s="183" t="s">
        <v>117</v>
      </c>
      <c r="C18" s="188">
        <v>5</v>
      </c>
    </row>
    <row r="19" spans="1:3">
      <c r="A19" s="188">
        <v>18</v>
      </c>
      <c r="B19" s="183" t="s">
        <v>118</v>
      </c>
      <c r="C19" s="188">
        <v>1</v>
      </c>
    </row>
    <row r="20" spans="1:3" ht="1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8468A-A30D-4197-A2AD-BE071D03F2B8}">
  <dimension ref="A1:C20"/>
  <sheetViews>
    <sheetView workbookViewId="0"/>
  </sheetViews>
  <sheetFormatPr defaultRowHeight="14.45"/>
  <cols>
    <col min="1" max="1" width="8.85546875" style="72"/>
    <col min="2" max="2" width="39" style="180" bestFit="1" customWidth="1"/>
    <col min="3" max="3" width="11.42578125" style="72" bestFit="1" customWidth="1"/>
  </cols>
  <sheetData>
    <row r="1" spans="1:3">
      <c r="A1" s="188" t="s">
        <v>97</v>
      </c>
      <c r="B1" s="188" t="s">
        <v>98</v>
      </c>
      <c r="C1" s="188" t="s">
        <v>99</v>
      </c>
    </row>
    <row r="2" spans="1:3">
      <c r="A2" s="188">
        <v>1</v>
      </c>
      <c r="B2" s="184" t="s">
        <v>119</v>
      </c>
      <c r="C2" s="188">
        <v>20</v>
      </c>
    </row>
    <row r="3" spans="1:3">
      <c r="A3" s="188">
        <v>2</v>
      </c>
      <c r="B3" s="184" t="s">
        <v>120</v>
      </c>
      <c r="C3" s="188">
        <v>20</v>
      </c>
    </row>
    <row r="4" spans="1:3">
      <c r="A4" s="188">
        <v>3</v>
      </c>
      <c r="B4" s="184" t="s">
        <v>94</v>
      </c>
      <c r="C4" s="188">
        <v>25</v>
      </c>
    </row>
    <row r="5" spans="1:3">
      <c r="A5" s="188">
        <v>4</v>
      </c>
      <c r="B5" s="184" t="s">
        <v>95</v>
      </c>
      <c r="C5" s="188">
        <v>10</v>
      </c>
    </row>
    <row r="6" spans="1:3">
      <c r="A6" s="188">
        <v>5</v>
      </c>
      <c r="B6" s="184" t="s">
        <v>96</v>
      </c>
      <c r="C6" s="188">
        <v>5</v>
      </c>
    </row>
    <row r="7" spans="1:3">
      <c r="A7" s="188">
        <v>6</v>
      </c>
      <c r="B7" s="184" t="s">
        <v>121</v>
      </c>
      <c r="C7" s="188">
        <v>35</v>
      </c>
    </row>
    <row r="8" spans="1:3">
      <c r="A8" s="188">
        <v>7</v>
      </c>
      <c r="B8" s="184" t="s">
        <v>122</v>
      </c>
      <c r="C8" s="188" t="s">
        <v>123</v>
      </c>
    </row>
    <row r="9" spans="1:3">
      <c r="A9" s="188">
        <v>8</v>
      </c>
      <c r="B9" s="184" t="s">
        <v>124</v>
      </c>
      <c r="C9" s="188" t="s">
        <v>125</v>
      </c>
    </row>
    <row r="10" spans="1:3">
      <c r="A10" s="188">
        <v>9</v>
      </c>
      <c r="B10" s="184" t="s">
        <v>126</v>
      </c>
      <c r="C10" s="188" t="s">
        <v>127</v>
      </c>
    </row>
    <row r="11" spans="1:3">
      <c r="A11" s="188">
        <v>10</v>
      </c>
      <c r="B11" s="184" t="s">
        <v>128</v>
      </c>
      <c r="C11" s="188">
        <v>2</v>
      </c>
    </row>
    <row r="12" spans="1:3">
      <c r="A12" s="188">
        <v>11</v>
      </c>
      <c r="B12" s="181" t="s">
        <v>129</v>
      </c>
      <c r="C12" s="188">
        <v>3</v>
      </c>
    </row>
    <row r="13" spans="1:3">
      <c r="A13" s="188">
        <v>12</v>
      </c>
      <c r="B13" s="181" t="s">
        <v>130</v>
      </c>
      <c r="C13" s="188">
        <v>15</v>
      </c>
    </row>
    <row r="14" spans="1:3">
      <c r="A14" s="188">
        <v>13</v>
      </c>
      <c r="B14" s="181" t="s">
        <v>131</v>
      </c>
      <c r="C14" s="188" t="s">
        <v>132</v>
      </c>
    </row>
    <row r="15" spans="1:3">
      <c r="A15" s="188">
        <v>14</v>
      </c>
      <c r="B15" s="181" t="s">
        <v>133</v>
      </c>
      <c r="C15" s="188" t="s">
        <v>134</v>
      </c>
    </row>
    <row r="16" spans="1:3">
      <c r="A16" s="188">
        <v>15</v>
      </c>
      <c r="B16" s="181" t="s">
        <v>135</v>
      </c>
      <c r="C16" s="188">
        <v>50</v>
      </c>
    </row>
    <row r="17" spans="1:3">
      <c r="A17" s="188">
        <v>16</v>
      </c>
      <c r="B17" s="181" t="s">
        <v>136</v>
      </c>
      <c r="C17" s="188">
        <v>200</v>
      </c>
    </row>
    <row r="18" spans="1:3">
      <c r="A18" s="188">
        <v>17</v>
      </c>
      <c r="B18" s="181" t="s">
        <v>137</v>
      </c>
      <c r="C18" s="188">
        <v>20</v>
      </c>
    </row>
    <row r="19" spans="1:3">
      <c r="A19" s="188">
        <v>18</v>
      </c>
      <c r="B19" s="181" t="s">
        <v>138</v>
      </c>
      <c r="C19" s="188"/>
    </row>
    <row r="20" spans="1:3">
      <c r="A20" s="188">
        <v>19</v>
      </c>
      <c r="B20" s="181" t="s">
        <v>139</v>
      </c>
      <c r="C20" s="188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E000137D29E146B206D9EEABFFEC93" ma:contentTypeVersion="12" ma:contentTypeDescription="Create a new document." ma:contentTypeScope="" ma:versionID="3d6534ca4e3e25b947a12e40bd36843e">
  <xsd:schema xmlns:xsd="http://www.w3.org/2001/XMLSchema" xmlns:xs="http://www.w3.org/2001/XMLSchema" xmlns:p="http://schemas.microsoft.com/office/2006/metadata/properties" xmlns:ns2="54a6b8a4-aa87-45b1-b315-bd53a7d79a48" xmlns:ns3="59bcf94c-9bc6-4b09-b246-4397b00471f3" targetNamespace="http://schemas.microsoft.com/office/2006/metadata/properties" ma:root="true" ma:fieldsID="7e72e806677bd8e6277701b0a0783608" ns2:_="" ns3:_="">
    <xsd:import namespace="54a6b8a4-aa87-45b1-b315-bd53a7d79a48"/>
    <xsd:import namespace="59bcf94c-9bc6-4b09-b246-4397b00471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a6b8a4-aa87-45b1-b315-bd53a7d79a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bcf94c-9bc6-4b09-b246-4397b00471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607DDF-72B7-4815-920F-4025FCEAE51E}"/>
</file>

<file path=customXml/itemProps2.xml><?xml version="1.0" encoding="utf-8"?>
<ds:datastoreItem xmlns:ds="http://schemas.openxmlformats.org/officeDocument/2006/customXml" ds:itemID="{45D513BA-FC42-4898-880A-5FB5A96A74F6}"/>
</file>

<file path=customXml/itemProps3.xml><?xml version="1.0" encoding="utf-8"?>
<ds:datastoreItem xmlns:ds="http://schemas.openxmlformats.org/officeDocument/2006/customXml" ds:itemID="{514DAAFB-4FE4-4E6A-86BD-A79C0FEA2C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Skyjack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Mullen</dc:creator>
  <cp:keywords/>
  <dc:description/>
  <cp:lastModifiedBy>Dennis Kuzmenko</cp:lastModifiedBy>
  <cp:revision/>
  <dcterms:created xsi:type="dcterms:W3CDTF">2021-02-10T20:57:40Z</dcterms:created>
  <dcterms:modified xsi:type="dcterms:W3CDTF">2021-02-18T12:40:46Z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0x01010032E000137D29E146B206D9EEABFFEC93</vt:lpwstr>
  </property>
</Properties>
</file>